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00" windowWidth="18735" windowHeight="11700"/>
  </bookViews>
  <sheets>
    <sheet name="Spettri di risposta" sheetId="1" r:id="rId1"/>
  </sheets>
  <calcPr calcId="152511"/>
</workbook>
</file>

<file path=xl/calcChain.xml><?xml version="1.0" encoding="utf-8"?>
<calcChain xmlns="http://schemas.openxmlformats.org/spreadsheetml/2006/main">
  <c r="H26" i="1" l="1"/>
  <c r="H25" i="1"/>
  <c r="H24" i="1"/>
  <c r="H23" i="1"/>
  <c r="Z5" i="1"/>
  <c r="E13" i="1"/>
  <c r="AB5" i="1"/>
  <c r="I23" i="1"/>
  <c r="I24" i="1" s="1"/>
  <c r="I25" i="1" s="1"/>
  <c r="I26" i="1" s="1"/>
  <c r="AE7" i="1"/>
  <c r="AF6" i="1"/>
  <c r="AG5" i="1"/>
  <c r="AF5" i="1"/>
  <c r="AI4" i="1"/>
  <c r="AH4" i="1"/>
  <c r="AG4" i="1"/>
  <c r="AF4" i="1"/>
  <c r="F20" i="1"/>
  <c r="X37" i="1" s="1"/>
  <c r="F19" i="1"/>
  <c r="V37" i="1" s="1"/>
  <c r="AB37" i="1" s="1"/>
  <c r="F18" i="1"/>
  <c r="T37" i="1" s="1"/>
  <c r="Z37" i="1" s="1"/>
  <c r="F17" i="1"/>
  <c r="R37" i="1" s="1"/>
  <c r="X52" i="1"/>
  <c r="V52" i="1"/>
  <c r="AB52" i="1" s="1"/>
  <c r="T52" i="1"/>
  <c r="Z52" i="1" s="1"/>
  <c r="R52" i="1"/>
  <c r="B20" i="1" l="1"/>
  <c r="C20" i="1" s="1"/>
  <c r="G20" i="1" s="1"/>
  <c r="O6" i="1" s="1"/>
  <c r="B17" i="1"/>
  <c r="C17" i="1" s="1"/>
  <c r="G17" i="1" s="1"/>
  <c r="B18" i="1"/>
  <c r="C18" i="1" s="1"/>
  <c r="U5" i="1" s="1"/>
  <c r="AA5" i="1" s="1"/>
  <c r="B19" i="1"/>
  <c r="C19" i="1" s="1"/>
  <c r="W5" i="1" s="1"/>
  <c r="AC5" i="1" s="1"/>
  <c r="L24" i="1"/>
  <c r="E19" i="1"/>
  <c r="D19" i="1" s="1"/>
  <c r="V6" i="1" s="1"/>
  <c r="AB6" i="1" s="1"/>
  <c r="L26" i="1"/>
  <c r="L25" i="1"/>
  <c r="L23" i="1"/>
  <c r="E18" i="1"/>
  <c r="T7" i="1" s="1"/>
  <c r="Z7" i="1" s="1"/>
  <c r="E17" i="1"/>
  <c r="R7" i="1" s="1"/>
  <c r="E20" i="1"/>
  <c r="V51" i="1"/>
  <c r="AB51" i="1" s="1"/>
  <c r="T51" i="1"/>
  <c r="Z51" i="1" s="1"/>
  <c r="X48" i="1"/>
  <c r="R51" i="1"/>
  <c r="X38" i="1"/>
  <c r="X42" i="1"/>
  <c r="X44" i="1"/>
  <c r="X47" i="1"/>
  <c r="X49" i="1"/>
  <c r="T46" i="1"/>
  <c r="Z46" i="1" s="1"/>
  <c r="X41" i="1"/>
  <c r="X50" i="1"/>
  <c r="V38" i="1"/>
  <c r="AB38" i="1" s="1"/>
  <c r="V39" i="1"/>
  <c r="AB39" i="1" s="1"/>
  <c r="V40" i="1"/>
  <c r="AB40" i="1" s="1"/>
  <c r="V41" i="1"/>
  <c r="AB41" i="1" s="1"/>
  <c r="V42" i="1"/>
  <c r="AB42" i="1" s="1"/>
  <c r="V43" i="1"/>
  <c r="AB43" i="1" s="1"/>
  <c r="V44" i="1"/>
  <c r="AB44" i="1" s="1"/>
  <c r="V45" i="1"/>
  <c r="AB45" i="1" s="1"/>
  <c r="V46" i="1"/>
  <c r="AB46" i="1" s="1"/>
  <c r="V47" i="1"/>
  <c r="AB47" i="1" s="1"/>
  <c r="V48" i="1"/>
  <c r="AB48" i="1" s="1"/>
  <c r="V49" i="1"/>
  <c r="AB49" i="1" s="1"/>
  <c r="V50" i="1"/>
  <c r="AB50" i="1" s="1"/>
  <c r="X39" i="1"/>
  <c r="X45" i="1"/>
  <c r="X51" i="1"/>
  <c r="T38" i="1"/>
  <c r="Z38" i="1" s="1"/>
  <c r="T40" i="1"/>
  <c r="Z40" i="1" s="1"/>
  <c r="T42" i="1"/>
  <c r="Z42" i="1" s="1"/>
  <c r="T43" i="1"/>
  <c r="Z43" i="1" s="1"/>
  <c r="T45" i="1"/>
  <c r="Z45" i="1" s="1"/>
  <c r="T47" i="1"/>
  <c r="Z47" i="1" s="1"/>
  <c r="T48" i="1"/>
  <c r="Z48" i="1" s="1"/>
  <c r="T49" i="1"/>
  <c r="Z49" i="1" s="1"/>
  <c r="T50" i="1"/>
  <c r="Z50" i="1" s="1"/>
  <c r="X40" i="1"/>
  <c r="X43" i="1"/>
  <c r="X46" i="1"/>
  <c r="T39" i="1"/>
  <c r="Z39" i="1" s="1"/>
  <c r="T41" i="1"/>
  <c r="Z41" i="1" s="1"/>
  <c r="T44" i="1"/>
  <c r="Z44" i="1" s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V7" i="1" l="1"/>
  <c r="V28" i="1" s="1"/>
  <c r="AB28" i="1" s="1"/>
  <c r="S5" i="1"/>
  <c r="S6" i="1"/>
  <c r="S7" i="1" s="1"/>
  <c r="S49" i="1" s="1"/>
  <c r="Y6" i="1"/>
  <c r="Y7" i="1" s="1"/>
  <c r="G18" i="1"/>
  <c r="Y5" i="1"/>
  <c r="T24" i="1"/>
  <c r="Z24" i="1" s="1"/>
  <c r="T15" i="1"/>
  <c r="Z15" i="1" s="1"/>
  <c r="T35" i="1"/>
  <c r="Z35" i="1" s="1"/>
  <c r="T16" i="1"/>
  <c r="Z16" i="1" s="1"/>
  <c r="T21" i="1"/>
  <c r="Z21" i="1" s="1"/>
  <c r="T22" i="1"/>
  <c r="Z22" i="1" s="1"/>
  <c r="T19" i="1"/>
  <c r="Z19" i="1" s="1"/>
  <c r="T12" i="1"/>
  <c r="Z12" i="1" s="1"/>
  <c r="T33" i="1"/>
  <c r="Z33" i="1" s="1"/>
  <c r="T13" i="1"/>
  <c r="Z13" i="1" s="1"/>
  <c r="T28" i="1"/>
  <c r="Z28" i="1" s="1"/>
  <c r="T26" i="1"/>
  <c r="Z26" i="1" s="1"/>
  <c r="T27" i="1"/>
  <c r="Z27" i="1" s="1"/>
  <c r="T34" i="1"/>
  <c r="Z34" i="1" s="1"/>
  <c r="T9" i="1"/>
  <c r="Z9" i="1" s="1"/>
  <c r="T31" i="1"/>
  <c r="Z31" i="1" s="1"/>
  <c r="T10" i="1"/>
  <c r="Z10" i="1" s="1"/>
  <c r="T29" i="1"/>
  <c r="Z29" i="1" s="1"/>
  <c r="T30" i="1"/>
  <c r="Z30" i="1" s="1"/>
  <c r="T14" i="1"/>
  <c r="Z14" i="1" s="1"/>
  <c r="T18" i="1"/>
  <c r="Z18" i="1" s="1"/>
  <c r="T11" i="1"/>
  <c r="Z11" i="1" s="1"/>
  <c r="T23" i="1"/>
  <c r="Z23" i="1" s="1"/>
  <c r="T25" i="1"/>
  <c r="Z25" i="1" s="1"/>
  <c r="T8" i="1"/>
  <c r="Z8" i="1" s="1"/>
  <c r="T36" i="1"/>
  <c r="Z36" i="1" s="1"/>
  <c r="G19" i="1"/>
  <c r="D18" i="1"/>
  <c r="R36" i="1"/>
  <c r="R31" i="1"/>
  <c r="R24" i="1"/>
  <c r="R16" i="1"/>
  <c r="R15" i="1"/>
  <c r="R23" i="1"/>
  <c r="R32" i="1"/>
  <c r="R8" i="1"/>
  <c r="D17" i="1"/>
  <c r="G23" i="1" s="1"/>
  <c r="R33" i="1"/>
  <c r="R9" i="1"/>
  <c r="R34" i="1"/>
  <c r="R26" i="1"/>
  <c r="R18" i="1"/>
  <c r="R10" i="1"/>
  <c r="X7" i="1"/>
  <c r="D20" i="1"/>
  <c r="G26" i="1" s="1"/>
  <c r="R17" i="1"/>
  <c r="R35" i="1"/>
  <c r="R28" i="1"/>
  <c r="R20" i="1"/>
  <c r="R12" i="1"/>
  <c r="T17" i="1"/>
  <c r="Z17" i="1" s="1"/>
  <c r="R25" i="1"/>
  <c r="R19" i="1"/>
  <c r="R29" i="1"/>
  <c r="R21" i="1"/>
  <c r="R13" i="1"/>
  <c r="T20" i="1"/>
  <c r="Z20" i="1" s="1"/>
  <c r="T32" i="1"/>
  <c r="Z32" i="1" s="1"/>
  <c r="R27" i="1"/>
  <c r="R11" i="1"/>
  <c r="R30" i="1"/>
  <c r="R22" i="1"/>
  <c r="R14" i="1"/>
  <c r="V30" i="1" l="1"/>
  <c r="AB30" i="1" s="1"/>
  <c r="V12" i="1"/>
  <c r="AB12" i="1" s="1"/>
  <c r="V15" i="1"/>
  <c r="AB15" i="1" s="1"/>
  <c r="V22" i="1"/>
  <c r="AB22" i="1" s="1"/>
  <c r="V8" i="1"/>
  <c r="AB8" i="1" s="1"/>
  <c r="AB7" i="1"/>
  <c r="V36" i="1"/>
  <c r="AB36" i="1" s="1"/>
  <c r="V14" i="1"/>
  <c r="AB14" i="1" s="1"/>
  <c r="V35" i="1"/>
  <c r="AB35" i="1" s="1"/>
  <c r="V9" i="1"/>
  <c r="AB9" i="1" s="1"/>
  <c r="V32" i="1"/>
  <c r="AB32" i="1" s="1"/>
  <c r="V25" i="1"/>
  <c r="AB25" i="1" s="1"/>
  <c r="V18" i="1"/>
  <c r="AB18" i="1" s="1"/>
  <c r="V11" i="1"/>
  <c r="AB11" i="1" s="1"/>
  <c r="V17" i="1"/>
  <c r="AB17" i="1" s="1"/>
  <c r="V23" i="1"/>
  <c r="AB23" i="1" s="1"/>
  <c r="V29" i="1"/>
  <c r="AB29" i="1" s="1"/>
  <c r="V33" i="1"/>
  <c r="AB33" i="1" s="1"/>
  <c r="V27" i="1"/>
  <c r="AB27" i="1" s="1"/>
  <c r="V24" i="1"/>
  <c r="AB24" i="1" s="1"/>
  <c r="V31" i="1"/>
  <c r="AB31" i="1" s="1"/>
  <c r="V10" i="1"/>
  <c r="AB10" i="1" s="1"/>
  <c r="V21" i="1"/>
  <c r="AB21" i="1" s="1"/>
  <c r="V26" i="1"/>
  <c r="AB26" i="1" s="1"/>
  <c r="V20" i="1"/>
  <c r="AB20" i="1" s="1"/>
  <c r="V34" i="1"/>
  <c r="AB34" i="1" s="1"/>
  <c r="V13" i="1"/>
  <c r="AB13" i="1" s="1"/>
  <c r="V19" i="1"/>
  <c r="AB19" i="1" s="1"/>
  <c r="V16" i="1"/>
  <c r="AB16" i="1" s="1"/>
  <c r="Y39" i="1"/>
  <c r="F29" i="1"/>
  <c r="G29" i="1"/>
  <c r="M24" i="1" s="1"/>
  <c r="S23" i="1"/>
  <c r="S11" i="1"/>
  <c r="S41" i="1"/>
  <c r="S21" i="1"/>
  <c r="Y44" i="1"/>
  <c r="S28" i="1"/>
  <c r="U6" i="1"/>
  <c r="G24" i="1"/>
  <c r="M26" i="1" s="1"/>
  <c r="S32" i="1"/>
  <c r="S40" i="1"/>
  <c r="S26" i="1"/>
  <c r="S50" i="1"/>
  <c r="S31" i="1"/>
  <c r="S13" i="1"/>
  <c r="S43" i="1"/>
  <c r="S35" i="1"/>
  <c r="S36" i="1"/>
  <c r="S8" i="1"/>
  <c r="S47" i="1"/>
  <c r="S18" i="1"/>
  <c r="S42" i="1"/>
  <c r="S24" i="1"/>
  <c r="S25" i="1"/>
  <c r="S17" i="1"/>
  <c r="S48" i="1"/>
  <c r="S19" i="1"/>
  <c r="S34" i="1"/>
  <c r="S20" i="1"/>
  <c r="S45" i="1"/>
  <c r="S51" i="1"/>
  <c r="S10" i="1"/>
  <c r="S37" i="1"/>
  <c r="S16" i="1"/>
  <c r="G25" i="1"/>
  <c r="S44" i="1"/>
  <c r="S52" i="1"/>
  <c r="S33" i="1"/>
  <c r="S38" i="1"/>
  <c r="S12" i="1"/>
  <c r="S9" i="1"/>
  <c r="S30" i="1"/>
  <c r="S22" i="1"/>
  <c r="S39" i="1"/>
  <c r="S14" i="1"/>
  <c r="S27" i="1"/>
  <c r="S29" i="1"/>
  <c r="S46" i="1"/>
  <c r="Y37" i="1"/>
  <c r="S15" i="1"/>
  <c r="J23" i="1"/>
  <c r="M25" i="1"/>
  <c r="Y40" i="1"/>
  <c r="Y38" i="1"/>
  <c r="Y45" i="1"/>
  <c r="Y49" i="1"/>
  <c r="Y47" i="1"/>
  <c r="Y50" i="1"/>
  <c r="T6" i="1"/>
  <c r="Z6" i="1" s="1"/>
  <c r="W6" i="1"/>
  <c r="AC6" i="1" s="1"/>
  <c r="R6" i="1"/>
  <c r="X6" i="1"/>
  <c r="J26" i="1"/>
  <c r="Y51" i="1"/>
  <c r="X33" i="1"/>
  <c r="Y33" i="1" s="1"/>
  <c r="X13" i="1"/>
  <c r="Y13" i="1" s="1"/>
  <c r="X24" i="1"/>
  <c r="Y24" i="1" s="1"/>
  <c r="X15" i="1"/>
  <c r="Y15" i="1" s="1"/>
  <c r="X16" i="1"/>
  <c r="Y16" i="1" s="1"/>
  <c r="X14" i="1"/>
  <c r="Y14" i="1" s="1"/>
  <c r="X31" i="1"/>
  <c r="Y31" i="1" s="1"/>
  <c r="X23" i="1"/>
  <c r="Y23" i="1" s="1"/>
  <c r="X8" i="1"/>
  <c r="Y8" i="1" s="1"/>
  <c r="X21" i="1"/>
  <c r="Y21" i="1" s="1"/>
  <c r="X10" i="1"/>
  <c r="Y10" i="1" s="1"/>
  <c r="X12" i="1"/>
  <c r="Y12" i="1" s="1"/>
  <c r="X25" i="1"/>
  <c r="Y25" i="1" s="1"/>
  <c r="X18" i="1"/>
  <c r="Y18" i="1" s="1"/>
  <c r="X28" i="1"/>
  <c r="Y28" i="1" s="1"/>
  <c r="X17" i="1"/>
  <c r="Y17" i="1" s="1"/>
  <c r="X9" i="1"/>
  <c r="Y9" i="1" s="1"/>
  <c r="X35" i="1"/>
  <c r="Y35" i="1" s="1"/>
  <c r="X34" i="1"/>
  <c r="Y34" i="1" s="1"/>
  <c r="X29" i="1"/>
  <c r="Y29" i="1" s="1"/>
  <c r="X22" i="1"/>
  <c r="Y22" i="1" s="1"/>
  <c r="X20" i="1"/>
  <c r="Y20" i="1" s="1"/>
  <c r="X32" i="1"/>
  <c r="Y32" i="1" s="1"/>
  <c r="X11" i="1"/>
  <c r="Y11" i="1" s="1"/>
  <c r="X30" i="1"/>
  <c r="Y30" i="1" s="1"/>
  <c r="X27" i="1"/>
  <c r="Y27" i="1" s="1"/>
  <c r="X36" i="1"/>
  <c r="Y36" i="1" s="1"/>
  <c r="X26" i="1"/>
  <c r="Y26" i="1" s="1"/>
  <c r="X19" i="1"/>
  <c r="Y19" i="1" s="1"/>
  <c r="Y42" i="1"/>
  <c r="Y41" i="1"/>
  <c r="Y52" i="1"/>
  <c r="Y46" i="1"/>
  <c r="Y48" i="1"/>
  <c r="Y43" i="1"/>
  <c r="U7" i="1" l="1"/>
  <c r="U32" i="1" s="1"/>
  <c r="AA32" i="1" s="1"/>
  <c r="AA6" i="1"/>
  <c r="D26" i="1"/>
  <c r="D25" i="1"/>
  <c r="J24" i="1"/>
  <c r="J25" i="1"/>
  <c r="M23" i="1"/>
  <c r="W7" i="1"/>
  <c r="AC7" i="1" s="1"/>
  <c r="U33" i="1" l="1"/>
  <c r="AA33" i="1" s="1"/>
  <c r="U27" i="1"/>
  <c r="AA27" i="1" s="1"/>
  <c r="U23" i="1"/>
  <c r="AA23" i="1" s="1"/>
  <c r="U44" i="1"/>
  <c r="AA44" i="1" s="1"/>
  <c r="U26" i="1"/>
  <c r="AA26" i="1" s="1"/>
  <c r="U19" i="1"/>
  <c r="AA19" i="1" s="1"/>
  <c r="U34" i="1"/>
  <c r="AA34" i="1" s="1"/>
  <c r="U49" i="1"/>
  <c r="AA49" i="1" s="1"/>
  <c r="U52" i="1"/>
  <c r="AA52" i="1" s="1"/>
  <c r="U14" i="1"/>
  <c r="AA14" i="1" s="1"/>
  <c r="U13" i="1"/>
  <c r="AA13" i="1" s="1"/>
  <c r="U9" i="1"/>
  <c r="AA9" i="1" s="1"/>
  <c r="U21" i="1"/>
  <c r="AA21" i="1" s="1"/>
  <c r="U15" i="1"/>
  <c r="AA15" i="1" s="1"/>
  <c r="U38" i="1"/>
  <c r="AA38" i="1" s="1"/>
  <c r="U8" i="1"/>
  <c r="AA8" i="1" s="1"/>
  <c r="U51" i="1"/>
  <c r="AA51" i="1" s="1"/>
  <c r="U12" i="1"/>
  <c r="AA12" i="1" s="1"/>
  <c r="U45" i="1"/>
  <c r="AA45" i="1" s="1"/>
  <c r="U37" i="1"/>
  <c r="AA37" i="1" s="1"/>
  <c r="U36" i="1"/>
  <c r="AA36" i="1" s="1"/>
  <c r="U46" i="1"/>
  <c r="AA46" i="1" s="1"/>
  <c r="U35" i="1"/>
  <c r="AA35" i="1" s="1"/>
  <c r="U24" i="1"/>
  <c r="AA24" i="1" s="1"/>
  <c r="U43" i="1"/>
  <c r="AA43" i="1" s="1"/>
  <c r="U48" i="1"/>
  <c r="AA48" i="1" s="1"/>
  <c r="U16" i="1"/>
  <c r="AA16" i="1" s="1"/>
  <c r="U22" i="1"/>
  <c r="AA22" i="1" s="1"/>
  <c r="U29" i="1"/>
  <c r="AA29" i="1" s="1"/>
  <c r="U42" i="1"/>
  <c r="AA42" i="1" s="1"/>
  <c r="U28" i="1"/>
  <c r="AA28" i="1" s="1"/>
  <c r="U50" i="1"/>
  <c r="AA50" i="1" s="1"/>
  <c r="U11" i="1"/>
  <c r="AA11" i="1" s="1"/>
  <c r="U41" i="1"/>
  <c r="AA41" i="1" s="1"/>
  <c r="U25" i="1"/>
  <c r="AA25" i="1" s="1"/>
  <c r="U18" i="1"/>
  <c r="AA18" i="1" s="1"/>
  <c r="U31" i="1"/>
  <c r="AA31" i="1" s="1"/>
  <c r="U40" i="1"/>
  <c r="AA40" i="1" s="1"/>
  <c r="U39" i="1"/>
  <c r="AA39" i="1" s="1"/>
  <c r="U47" i="1"/>
  <c r="AA47" i="1" s="1"/>
  <c r="U10" i="1"/>
  <c r="AA10" i="1" s="1"/>
  <c r="U17" i="1"/>
  <c r="AA17" i="1" s="1"/>
  <c r="U30" i="1"/>
  <c r="AA30" i="1" s="1"/>
  <c r="U20" i="1"/>
  <c r="AA20" i="1" s="1"/>
  <c r="AA7" i="1"/>
  <c r="W37" i="1"/>
  <c r="AC37" i="1" s="1"/>
  <c r="W48" i="1"/>
  <c r="AC48" i="1" s="1"/>
  <c r="W27" i="1"/>
  <c r="AC27" i="1" s="1"/>
  <c r="W20" i="1"/>
  <c r="AC20" i="1" s="1"/>
  <c r="W10" i="1"/>
  <c r="AC10" i="1" s="1"/>
  <c r="W16" i="1"/>
  <c r="AC16" i="1" s="1"/>
  <c r="W39" i="1"/>
  <c r="AC39" i="1" s="1"/>
  <c r="W47" i="1"/>
  <c r="AC47" i="1" s="1"/>
  <c r="W52" i="1"/>
  <c r="AC52" i="1" s="1"/>
  <c r="W28" i="1"/>
  <c r="AC28" i="1" s="1"/>
  <c r="W25" i="1"/>
  <c r="AC25" i="1" s="1"/>
  <c r="W44" i="1"/>
  <c r="AC44" i="1" s="1"/>
  <c r="W30" i="1"/>
  <c r="AC30" i="1" s="1"/>
  <c r="W43" i="1"/>
  <c r="AC43" i="1" s="1"/>
  <c r="W45" i="1"/>
  <c r="AC45" i="1" s="1"/>
  <c r="W42" i="1"/>
  <c r="AC42" i="1" s="1"/>
  <c r="W22" i="1"/>
  <c r="AC22" i="1" s="1"/>
  <c r="W11" i="1"/>
  <c r="AC11" i="1" s="1"/>
  <c r="W17" i="1"/>
  <c r="AC17" i="1" s="1"/>
  <c r="W33" i="1"/>
  <c r="AC33" i="1" s="1"/>
  <c r="W12" i="1"/>
  <c r="AC12" i="1" s="1"/>
  <c r="W18" i="1"/>
  <c r="AC18" i="1" s="1"/>
  <c r="W29" i="1"/>
  <c r="AC29" i="1" s="1"/>
  <c r="W13" i="1"/>
  <c r="AC13" i="1" s="1"/>
  <c r="W21" i="1"/>
  <c r="AC21" i="1" s="1"/>
  <c r="W14" i="1"/>
  <c r="AC14" i="1" s="1"/>
  <c r="W23" i="1"/>
  <c r="AC23" i="1" s="1"/>
  <c r="W35" i="1"/>
  <c r="AC35" i="1" s="1"/>
  <c r="W8" i="1"/>
  <c r="AC8" i="1" s="1"/>
  <c r="W24" i="1"/>
  <c r="AC24" i="1" s="1"/>
  <c r="W51" i="1"/>
  <c r="AC51" i="1" s="1"/>
  <c r="W34" i="1"/>
  <c r="AC34" i="1" s="1"/>
  <c r="W41" i="1"/>
  <c r="AC41" i="1" s="1"/>
  <c r="W19" i="1"/>
  <c r="AC19" i="1" s="1"/>
  <c r="W9" i="1"/>
  <c r="AC9" i="1" s="1"/>
  <c r="W26" i="1"/>
  <c r="AC26" i="1" s="1"/>
  <c r="W36" i="1"/>
  <c r="AC36" i="1" s="1"/>
  <c r="W49" i="1"/>
  <c r="AC49" i="1" s="1"/>
  <c r="W31" i="1"/>
  <c r="AC31" i="1" s="1"/>
  <c r="W46" i="1"/>
  <c r="AC46" i="1" s="1"/>
  <c r="W32" i="1"/>
  <c r="AC32" i="1" s="1"/>
  <c r="W15" i="1"/>
  <c r="AC15" i="1" s="1"/>
  <c r="W40" i="1"/>
  <c r="AC40" i="1" s="1"/>
  <c r="W38" i="1"/>
  <c r="AC38" i="1" s="1"/>
  <c r="W50" i="1"/>
  <c r="AC50" i="1" s="1"/>
</calcChain>
</file>

<file path=xl/sharedStrings.xml><?xml version="1.0" encoding="utf-8"?>
<sst xmlns="http://schemas.openxmlformats.org/spreadsheetml/2006/main" count="69" uniqueCount="44">
  <si>
    <t>Spettri di risposta</t>
  </si>
  <si>
    <t>Località</t>
  </si>
  <si>
    <t>Piazza Cairoli, Messina</t>
  </si>
  <si>
    <t>Parametri</t>
  </si>
  <si>
    <t>SLO</t>
  </si>
  <si>
    <t>SLD</t>
  </si>
  <si>
    <t>SLV</t>
  </si>
  <si>
    <t>SLC</t>
  </si>
  <si>
    <t>T</t>
  </si>
  <si>
    <t>stato limite</t>
  </si>
  <si>
    <t>h</t>
  </si>
  <si>
    <t>categoria topografica</t>
  </si>
  <si>
    <t>T1</t>
  </si>
  <si>
    <t>smorzamento</t>
  </si>
  <si>
    <t>suolo</t>
  </si>
  <si>
    <t>Si ottiene:</t>
  </si>
  <si>
    <t>S</t>
  </si>
  <si>
    <t>fattore di comportamento q</t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</si>
  <si>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</si>
  <si>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r>
      <t>S a</t>
    </r>
    <r>
      <rPr>
        <vertAlign val="subscript"/>
        <sz val="10"/>
        <rFont val="Arial"/>
        <family val="2"/>
      </rPr>
      <t>g</t>
    </r>
  </si>
  <si>
    <r>
      <t>T</t>
    </r>
    <r>
      <rPr>
        <vertAlign val="subscript"/>
        <sz val="10"/>
        <rFont val="Arial"/>
        <family val="2"/>
      </rPr>
      <t>B</t>
    </r>
  </si>
  <si>
    <r>
      <t>T</t>
    </r>
    <r>
      <rPr>
        <vertAlign val="subscript"/>
        <sz val="10"/>
        <rFont val="Arial"/>
        <family val="2"/>
      </rPr>
      <t>C</t>
    </r>
  </si>
  <si>
    <r>
      <t>T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</si>
  <si>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</si>
  <si>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T</t>
    </r>
    <r>
      <rPr>
        <vertAlign val="subscript"/>
        <sz val="10"/>
        <rFont val="Arial"/>
        <family val="2"/>
      </rPr>
      <t>r</t>
    </r>
  </si>
  <si>
    <r>
      <t>a</t>
    </r>
    <r>
      <rPr>
        <vertAlign val="subscript"/>
        <sz val="10"/>
        <rFont val="Arial"/>
        <family val="2"/>
      </rPr>
      <t>g</t>
    </r>
  </si>
  <si>
    <r>
      <t>F</t>
    </r>
    <r>
      <rPr>
        <vertAlign val="subscript"/>
        <sz val="10"/>
        <rFont val="Arial"/>
        <family val="2"/>
      </rPr>
      <t>o</t>
    </r>
  </si>
  <si>
    <r>
      <t>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*</t>
    </r>
  </si>
  <si>
    <t>SLV/SLO</t>
  </si>
  <si>
    <t>1.5 SLV/SLD</t>
  </si>
  <si>
    <t>periodo fondamentale T1</t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</si>
  <si>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</si>
  <si>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t>progetto</t>
  </si>
  <si>
    <t>Pericolosità sismica</t>
  </si>
  <si>
    <r>
      <t>S</t>
    </r>
    <r>
      <rPr>
        <vertAlign val="subscript"/>
        <sz val="9"/>
        <color theme="0" tint="-0.499984740745262"/>
        <rFont val="Arial"/>
        <family val="2"/>
      </rPr>
      <t>e</t>
    </r>
    <r>
      <rPr>
        <sz val="9"/>
        <color theme="0" tint="-0.499984740745262"/>
        <rFont val="Arial"/>
        <family val="2"/>
      </rPr>
      <t>(T)</t>
    </r>
  </si>
  <si>
    <r>
      <t>T</t>
    </r>
    <r>
      <rPr>
        <vertAlign val="subscript"/>
        <sz val="9"/>
        <color theme="0" tint="-0.499984740745262"/>
        <rFont val="Arial"/>
        <family val="2"/>
      </rPr>
      <t>B</t>
    </r>
  </si>
  <si>
    <r>
      <t>T</t>
    </r>
    <r>
      <rPr>
        <vertAlign val="subscript"/>
        <sz val="9"/>
        <color theme="0" tint="-0.499984740745262"/>
        <rFont val="Arial"/>
        <family val="2"/>
      </rPr>
      <t>C</t>
    </r>
  </si>
  <si>
    <r>
      <t>T</t>
    </r>
    <r>
      <rPr>
        <vertAlign val="subscript"/>
        <sz val="9"/>
        <color theme="0" tint="-0.499984740745262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</si>
  <si>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</si>
  <si>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per S</t>
    </r>
    <r>
      <rPr>
        <vertAlign val="subscript"/>
        <sz val="10"/>
        <color theme="0" tint="-0.499984740745262"/>
        <rFont val="Arial"/>
        <family val="2"/>
      </rPr>
      <t>S</t>
    </r>
  </si>
  <si>
    <r>
      <t>per C</t>
    </r>
    <r>
      <rPr>
        <vertAlign val="subscript"/>
        <sz val="10"/>
        <color theme="0" tint="-0.499984740745262"/>
        <rFont val="Arial"/>
        <family val="2"/>
      </rPr>
      <t>C</t>
    </r>
  </si>
  <si>
    <t>posizione</t>
  </si>
  <si>
    <r>
      <t>S</t>
    </r>
    <r>
      <rPr>
        <vertAlign val="subscript"/>
        <sz val="9"/>
        <color theme="0" tint="-0.499984740745262"/>
        <rFont val="Arial"/>
        <family val="2"/>
      </rPr>
      <t>d</t>
    </r>
    <r>
      <rPr>
        <sz val="9"/>
        <color theme="0" tint="-0.499984740745262"/>
        <rFont val="Arial"/>
        <family val="2"/>
      </rPr>
      <t>(T)</t>
    </r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</si>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</sst>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8"/>
      <color theme="1"/>
      <name val="Arial"/>
      <family val="2"/>
    </font>
    <font>
      <sz val="11"/>
      <color theme="0" tint="-0.499984740745262"/>
      <name val="Arial"/>
      <family val="2"/>
    </font>
    <font>
      <sz val="9"/>
      <color theme="0" tint="-0.499984740745262"/>
      <name val="Arial"/>
      <family val="2"/>
    </font>
    <font>
      <vertAlign val="subscript"/>
      <sz val="9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vertAlign val="subscript"/>
      <sz val="10"/>
      <color theme="0" tint="-0.499984740745262"/>
      <name val="Arial"/>
      <family val="2"/>
    </font>
    <font>
      <sz val="10"/>
      <color theme="0" tint="-0.499984740745262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164" fontId="3" fillId="2" borderId="0" xfId="0" applyNumberFormat="1" applyFont="1" applyFill="1" applyBorder="1" applyAlignment="1" applyProtection="1">
      <alignment horizontal="center" vertical="center"/>
      <protection locked="0"/>
    </xf>
    <xf numFmtId="9" fontId="3" fillId="2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164" fontId="3" fillId="3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2" fillId="3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166" fontId="2" fillId="3" borderId="0" xfId="0" applyNumberFormat="1" applyFont="1" applyFill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'Spettri di risposta'!$AE$7</c:f>
          <c:strCache>
            <c:ptCount val="1"/>
            <c:pt idx="0">
              <c:v>Piazza Cairoli, Messina - spettri elastici</c:v>
            </c:pt>
          </c:strCache>
        </c:strRef>
      </c:tx>
      <c:layout>
        <c:manualLayout>
          <c:xMode val="edge"/>
          <c:yMode val="edge"/>
          <c:x val="0.18718738282714714"/>
          <c:y val="1.7777777777777781E-2"/>
        </c:manualLayout>
      </c:layout>
      <c:overlay val="0"/>
      <c:txPr>
        <a:bodyPr/>
        <a:lstStyle/>
        <a:p>
          <a:pPr>
            <a:defRPr sz="1100">
              <a:latin typeface="Arial" pitchFamily="34" charset="0"/>
              <a:cs typeface="Arial" pitchFamily="34" charset="0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risposta'!$I$23:$I$26</c:f>
              <c:numCache>
                <c:formatCode>General</c:formatCode>
                <c:ptCount val="4"/>
                <c:pt idx="0">
                  <c:v>1.679</c:v>
                </c:pt>
                <c:pt idx="1">
                  <c:v>1.679</c:v>
                </c:pt>
                <c:pt idx="2">
                  <c:v>1.679</c:v>
                </c:pt>
                <c:pt idx="3">
                  <c:v>1.679</c:v>
                </c:pt>
              </c:numCache>
            </c:numRef>
          </c:xVal>
          <c:yVal>
            <c:numRef>
              <c:f>'Spettri di risposta'!$J$23:$J$26</c:f>
              <c:numCache>
                <c:formatCode>0.000</c:formatCode>
                <c:ptCount val="4"/>
                <c:pt idx="0">
                  <c:v>4.0878174960005259E-2</c:v>
                </c:pt>
                <c:pt idx="1">
                  <c:v>5.5767596013760141E-2</c:v>
                </c:pt>
                <c:pt idx="2">
                  <c:v>0.2020340067351189</c:v>
                </c:pt>
                <c:pt idx="3">
                  <c:v>0.26923841488019412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240-4FAA-ADB6-CCA3D03CF5EC}"/>
            </c:ext>
          </c:extLst>
        </c:ser>
        <c:ser>
          <c:idx val="0"/>
          <c:order val="1"/>
          <c:tx>
            <c:v>SLC</c:v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'Spettri di risposta'!$X$5:$X$52</c:f>
              <c:numCache>
                <c:formatCode>0.000</c:formatCode>
                <c:ptCount val="48"/>
                <c:pt idx="0">
                  <c:v>0</c:v>
                </c:pt>
                <c:pt idx="1">
                  <c:v>0.17014941082776122</c:v>
                </c:pt>
                <c:pt idx="2">
                  <c:v>0.51044823248328364</c:v>
                </c:pt>
                <c:pt idx="3">
                  <c:v>0.59196662473384087</c:v>
                </c:pt>
                <c:pt idx="4">
                  <c:v>0.67348501698439811</c:v>
                </c:pt>
                <c:pt idx="5">
                  <c:v>0.75500340923495535</c:v>
                </c:pt>
                <c:pt idx="6">
                  <c:v>0.83652180148551247</c:v>
                </c:pt>
                <c:pt idx="7">
                  <c:v>0.91804019373606982</c:v>
                </c:pt>
                <c:pt idx="8">
                  <c:v>0.99955858598662695</c:v>
                </c:pt>
                <c:pt idx="9">
                  <c:v>1.0810769782371841</c:v>
                </c:pt>
                <c:pt idx="10">
                  <c:v>1.1625953704877414</c:v>
                </c:pt>
                <c:pt idx="11">
                  <c:v>1.2441137627382988</c:v>
                </c:pt>
                <c:pt idx="12">
                  <c:v>1.3256321549888559</c:v>
                </c:pt>
                <c:pt idx="13">
                  <c:v>1.407150547239413</c:v>
                </c:pt>
                <c:pt idx="14">
                  <c:v>1.4886689394899704</c:v>
                </c:pt>
                <c:pt idx="15">
                  <c:v>1.5701873317405277</c:v>
                </c:pt>
                <c:pt idx="16">
                  <c:v>1.6517057239910846</c:v>
                </c:pt>
                <c:pt idx="17">
                  <c:v>1.733224116241642</c:v>
                </c:pt>
                <c:pt idx="18">
                  <c:v>1.8147425084921993</c:v>
                </c:pt>
                <c:pt idx="19">
                  <c:v>1.8962609007427567</c:v>
                </c:pt>
                <c:pt idx="20">
                  <c:v>1.977779292993314</c:v>
                </c:pt>
                <c:pt idx="21">
                  <c:v>2.0592976852438709</c:v>
                </c:pt>
                <c:pt idx="22">
                  <c:v>2.1408160774944283</c:v>
                </c:pt>
                <c:pt idx="23">
                  <c:v>2.2223344697449856</c:v>
                </c:pt>
                <c:pt idx="24">
                  <c:v>2.3038528619955425</c:v>
                </c:pt>
                <c:pt idx="25">
                  <c:v>2.3853712542460999</c:v>
                </c:pt>
                <c:pt idx="26">
                  <c:v>2.4668896464966572</c:v>
                </c:pt>
                <c:pt idx="27">
                  <c:v>2.5484080387472141</c:v>
                </c:pt>
                <c:pt idx="28">
                  <c:v>2.6299264309977715</c:v>
                </c:pt>
                <c:pt idx="29">
                  <c:v>2.7114448232483288</c:v>
                </c:pt>
                <c:pt idx="30">
                  <c:v>2.7929632154988857</c:v>
                </c:pt>
                <c:pt idx="31">
                  <c:v>2.8744816077494431</c:v>
                </c:pt>
                <c:pt idx="32">
                  <c:v>2.9560000000000004</c:v>
                </c:pt>
                <c:pt idx="33">
                  <c:v>2.9589333333333339</c:v>
                </c:pt>
                <c:pt idx="34">
                  <c:v>2.9618666666666669</c:v>
                </c:pt>
                <c:pt idx="35">
                  <c:v>2.9648000000000003</c:v>
                </c:pt>
                <c:pt idx="36">
                  <c:v>2.9677333333333338</c:v>
                </c:pt>
                <c:pt idx="37">
                  <c:v>2.9706666666666668</c:v>
                </c:pt>
                <c:pt idx="38">
                  <c:v>2.9736000000000002</c:v>
                </c:pt>
                <c:pt idx="39">
                  <c:v>2.9765333333333337</c:v>
                </c:pt>
                <c:pt idx="40">
                  <c:v>2.9794666666666667</c:v>
                </c:pt>
                <c:pt idx="41">
                  <c:v>2.9824000000000002</c:v>
                </c:pt>
                <c:pt idx="42">
                  <c:v>2.9853333333333336</c:v>
                </c:pt>
                <c:pt idx="43">
                  <c:v>2.9882666666666666</c:v>
                </c:pt>
                <c:pt idx="44">
                  <c:v>2.9912000000000001</c:v>
                </c:pt>
                <c:pt idx="45">
                  <c:v>2.9941333333333335</c:v>
                </c:pt>
                <c:pt idx="46">
                  <c:v>2.9970666666666665</c:v>
                </c:pt>
                <c:pt idx="47">
                  <c:v>3</c:v>
                </c:pt>
              </c:numCache>
            </c:numRef>
          </c:xVal>
          <c:yVal>
            <c:numRef>
              <c:f>'Spettri di risposta'!$Y$5:$Y$52</c:f>
              <c:numCache>
                <c:formatCode>0.000</c:formatCode>
                <c:ptCount val="48"/>
                <c:pt idx="0">
                  <c:v>0.36220726199999997</c:v>
                </c:pt>
                <c:pt idx="1">
                  <c:v>0.88559675558999984</c:v>
                </c:pt>
                <c:pt idx="2">
                  <c:v>0.88559675558999984</c:v>
                </c:pt>
                <c:pt idx="3">
                  <c:v>0.76364321854647899</c:v>
                </c:pt>
                <c:pt idx="4">
                  <c:v>0.67121210893147176</c:v>
                </c:pt>
                <c:pt idx="5">
                  <c:v>0.59874073819336704</c:v>
                </c:pt>
                <c:pt idx="6">
                  <c:v>0.54039392372211226</c:v>
                </c:pt>
                <c:pt idx="7">
                  <c:v>0.49240904882843023</c:v>
                </c:pt>
                <c:pt idx="8">
                  <c:v>0.45225092848123855</c:v>
                </c:pt>
                <c:pt idx="9">
                  <c:v>0.41814903812026943</c:v>
                </c:pt>
                <c:pt idx="10">
                  <c:v>0.38882943288703942</c:v>
                </c:pt>
                <c:pt idx="11">
                  <c:v>0.36335206001489723</c:v>
                </c:pt>
                <c:pt idx="12">
                  <c:v>0.34100809706720353</c:v>
                </c:pt>
                <c:pt idx="13">
                  <c:v>0.32125297429666838</c:v>
                </c:pt>
                <c:pt idx="14">
                  <c:v>0.30366140287626492</c:v>
                </c:pt>
                <c:pt idx="15">
                  <c:v>0.28789641175028097</c:v>
                </c:pt>
                <c:pt idx="16">
                  <c:v>0.27368755342903078</c:v>
                </c:pt>
                <c:pt idx="17">
                  <c:v>0.2608152600392401</c:v>
                </c:pt>
                <c:pt idx="18">
                  <c:v>0.24909941573994332</c:v>
                </c:pt>
                <c:pt idx="19">
                  <c:v>0.23839087670202952</c:v>
                </c:pt>
                <c:pt idx="20">
                  <c:v>0.22856508822057636</c:v>
                </c:pt>
                <c:pt idx="21">
                  <c:v>0.21951721784716721</c:v>
                </c:pt>
                <c:pt idx="22">
                  <c:v>0.21115840045115808</c:v>
                </c:pt>
                <c:pt idx="23">
                  <c:v>0.20341280969993647</c:v>
                </c:pt>
                <c:pt idx="24">
                  <c:v>0.19621535126695977</c:v>
                </c:pt>
                <c:pt idx="25">
                  <c:v>0.18950982903779373</c:v>
                </c:pt>
                <c:pt idx="26">
                  <c:v>0.18324747490258622</c:v>
                </c:pt>
                <c:pt idx="27">
                  <c:v>0.17738576072223988</c:v>
                </c:pt>
                <c:pt idx="28">
                  <c:v>0.17188743124359626</c:v>
                </c:pt>
                <c:pt idx="29">
                  <c:v>0.1667197114644898</c:v>
                </c:pt>
                <c:pt idx="30">
                  <c:v>0.16185365280691658</c:v>
                </c:pt>
                <c:pt idx="31">
                  <c:v>0.157263590542775</c:v>
                </c:pt>
                <c:pt idx="32">
                  <c:v>0.15292669099588832</c:v>
                </c:pt>
                <c:pt idx="33">
                  <c:v>0.15262363407787691</c:v>
                </c:pt>
                <c:pt idx="34">
                  <c:v>0.15232147712612182</c:v>
                </c:pt>
                <c:pt idx="35">
                  <c:v>0.15202021658072734</c:v>
                </c:pt>
                <c:pt idx="36">
                  <c:v>0.15171984889938234</c:v>
                </c:pt>
                <c:pt idx="37">
                  <c:v>0.15142037055725602</c:v>
                </c:pt>
                <c:pt idx="38">
                  <c:v>0.15112177804689433</c:v>
                </c:pt>
                <c:pt idx="39">
                  <c:v>0.1508240678781177</c:v>
                </c:pt>
                <c:pt idx="40">
                  <c:v>0.15052723657791861</c:v>
                </c:pt>
                <c:pt idx="41">
                  <c:v>0.15023128069036046</c:v>
                </c:pt>
                <c:pt idx="42">
                  <c:v>0.14993619677647713</c:v>
                </c:pt>
                <c:pt idx="43">
                  <c:v>0.14964198141417295</c:v>
                </c:pt>
                <c:pt idx="44">
                  <c:v>0.14934863119812331</c:v>
                </c:pt>
                <c:pt idx="45">
                  <c:v>0.14905614273967646</c:v>
                </c:pt>
                <c:pt idx="46">
                  <c:v>0.14876451266675547</c:v>
                </c:pt>
                <c:pt idx="47">
                  <c:v>0.14847373762376098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240-4FAA-ADB6-CCA3D03CF5EC}"/>
            </c:ext>
          </c:extLst>
        </c:ser>
        <c:ser>
          <c:idx val="1"/>
          <c:order val="2"/>
          <c:tx>
            <c:v>SLV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0.16192482301992331</c:v>
                </c:pt>
                <c:pt idx="2">
                  <c:v>0.48577446905976995</c:v>
                </c:pt>
                <c:pt idx="3">
                  <c:v>0.55624865342444429</c:v>
                </c:pt>
                <c:pt idx="4">
                  <c:v>0.62672283778911864</c:v>
                </c:pt>
                <c:pt idx="5">
                  <c:v>0.69719702215379298</c:v>
                </c:pt>
                <c:pt idx="6">
                  <c:v>0.76767120651846732</c:v>
                </c:pt>
                <c:pt idx="7">
                  <c:v>0.83814539088314166</c:v>
                </c:pt>
                <c:pt idx="8">
                  <c:v>0.90861957524781611</c:v>
                </c:pt>
                <c:pt idx="9">
                  <c:v>0.97909375961249034</c:v>
                </c:pt>
                <c:pt idx="10">
                  <c:v>1.0495679439771646</c:v>
                </c:pt>
                <c:pt idx="11">
                  <c:v>1.1200421283418391</c:v>
                </c:pt>
                <c:pt idx="12">
                  <c:v>1.1905163127065133</c:v>
                </c:pt>
                <c:pt idx="13">
                  <c:v>1.2609904970711878</c:v>
                </c:pt>
                <c:pt idx="14">
                  <c:v>1.3314646814358622</c:v>
                </c:pt>
                <c:pt idx="15">
                  <c:v>1.4019388658005365</c:v>
                </c:pt>
                <c:pt idx="16">
                  <c:v>1.4724130501652106</c:v>
                </c:pt>
                <c:pt idx="17">
                  <c:v>1.5428872345298852</c:v>
                </c:pt>
                <c:pt idx="18">
                  <c:v>1.6133614188945593</c:v>
                </c:pt>
                <c:pt idx="19">
                  <c:v>1.6838356032592339</c:v>
                </c:pt>
                <c:pt idx="20">
                  <c:v>1.754309787623908</c:v>
                </c:pt>
                <c:pt idx="21">
                  <c:v>1.8247839719885826</c:v>
                </c:pt>
                <c:pt idx="22">
                  <c:v>1.8952581563532567</c:v>
                </c:pt>
                <c:pt idx="23">
                  <c:v>1.9657323407179312</c:v>
                </c:pt>
                <c:pt idx="24">
                  <c:v>2.0362065250826054</c:v>
                </c:pt>
                <c:pt idx="25">
                  <c:v>2.1066807094472799</c:v>
                </c:pt>
                <c:pt idx="26">
                  <c:v>2.1771548938119545</c:v>
                </c:pt>
                <c:pt idx="27">
                  <c:v>2.2476290781766286</c:v>
                </c:pt>
                <c:pt idx="28">
                  <c:v>2.3181032625413027</c:v>
                </c:pt>
                <c:pt idx="29">
                  <c:v>2.3885774469059773</c:v>
                </c:pt>
                <c:pt idx="30">
                  <c:v>2.4590516312706514</c:v>
                </c:pt>
                <c:pt idx="31">
                  <c:v>2.529525815635326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0.28974999999999995</c:v>
                </c:pt>
                <c:pt idx="1">
                  <c:v>0.6982974999999999</c:v>
                </c:pt>
                <c:pt idx="2">
                  <c:v>0.6982974999999999</c:v>
                </c:pt>
                <c:pt idx="3">
                  <c:v>0.60982637031109777</c:v>
                </c:pt>
                <c:pt idx="4">
                  <c:v>0.54125217218014421</c:v>
                </c:pt>
                <c:pt idx="5">
                  <c:v>0.48654123085660289</c:v>
                </c:pt>
                <c:pt idx="6">
                  <c:v>0.44187549881761051</c:v>
                </c:pt>
                <c:pt idx="7">
                  <c:v>0.40472106748787179</c:v>
                </c:pt>
                <c:pt idx="8">
                  <c:v>0.37333016649541961</c:v>
                </c:pt>
                <c:pt idx="9">
                  <c:v>0.34645823648444107</c:v>
                </c:pt>
                <c:pt idx="10">
                  <c:v>0.32319498633205679</c:v>
                </c:pt>
                <c:pt idx="11">
                  <c:v>0.3028592306705945</c:v>
                </c:pt>
                <c:pt idx="12">
                  <c:v>0.28493107879983176</c:v>
                </c:pt>
                <c:pt idx="13">
                  <c:v>0.26900686253872275</c:v>
                </c:pt>
                <c:pt idx="14">
                  <c:v>0.25476837804097996</c:v>
                </c:pt>
                <c:pt idx="15">
                  <c:v>0.24196140472542341</c:v>
                </c:pt>
                <c:pt idx="16">
                  <c:v>0.23038039310382596</c:v>
                </c:pt>
                <c:pt idx="17">
                  <c:v>0.21985734907685775</c:v>
                </c:pt>
                <c:pt idx="18">
                  <c:v>0.2102536315394771</c:v>
                </c:pt>
                <c:pt idx="19">
                  <c:v>0.20145380977316288</c:v>
                </c:pt>
                <c:pt idx="20">
                  <c:v>0.19336100140426635</c:v>
                </c:pt>
                <c:pt idx="21">
                  <c:v>0.18589329066640173</c:v>
                </c:pt>
                <c:pt idx="22">
                  <c:v>0.17898094577308785</c:v>
                </c:pt>
                <c:pt idx="23">
                  <c:v>0.17256423485629555</c:v>
                </c:pt>
                <c:pt idx="24">
                  <c:v>0.16659169545412555</c:v>
                </c:pt>
                <c:pt idx="25">
                  <c:v>0.16101875134047389</c:v>
                </c:pt>
                <c:pt idx="26">
                  <c:v>0.15580659799282218</c:v>
                </c:pt>
                <c:pt idx="27">
                  <c:v>0.15092129773630186</c:v>
                </c:pt>
                <c:pt idx="28">
                  <c:v>0.14633303994248648</c:v>
                </c:pt>
                <c:pt idx="29">
                  <c:v>0.14201553219371804</c:v>
                </c:pt>
                <c:pt idx="30">
                  <c:v>0.13794549613949506</c:v>
                </c:pt>
                <c:pt idx="31">
                  <c:v>0.13410224762741393</c:v>
                </c:pt>
                <c:pt idx="32">
                  <c:v>0.13046734511856334</c:v>
                </c:pt>
                <c:pt idx="33">
                  <c:v>0.12783170909153468</c:v>
                </c:pt>
                <c:pt idx="34">
                  <c:v>0.12527513946954297</c:v>
                </c:pt>
                <c:pt idx="35">
                  <c:v>0.12279450504030519</c:v>
                </c:pt>
                <c:pt idx="36">
                  <c:v>0.12038682807477423</c:v>
                </c:pt>
                <c:pt idx="37">
                  <c:v>0.11804927538687379</c:v>
                </c:pt>
                <c:pt idx="38">
                  <c:v>0.11577914999494433</c:v>
                </c:pt>
                <c:pt idx="39">
                  <c:v>0.1135738833390575</c:v>
                </c:pt>
                <c:pt idx="40">
                  <c:v>0.11143102801224973</c:v>
                </c:pt>
                <c:pt idx="41">
                  <c:v>0.10934825096725453</c:v>
                </c:pt>
                <c:pt idx="42">
                  <c:v>0.10732332716351262</c:v>
                </c:pt>
                <c:pt idx="43">
                  <c:v>0.10535413362214892</c:v>
                </c:pt>
                <c:pt idx="44">
                  <c:v>0.10343864385924754</c:v>
                </c:pt>
                <c:pt idx="45">
                  <c:v>0.10157492267016176</c:v>
                </c:pt>
                <c:pt idx="46">
                  <c:v>9.9761121239787073E-2</c:v>
                </c:pt>
                <c:pt idx="47">
                  <c:v>9.79954725557209E-2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240-4FAA-ADB6-CCA3D03CF5EC}"/>
            </c:ext>
          </c:extLst>
        </c:ser>
        <c:ser>
          <c:idx val="2"/>
          <c:order val="3"/>
          <c:tx>
            <c:v>SLD</c:v>
          </c:tx>
          <c:spPr>
            <a:ln w="127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0.13695494303078279</c:v>
                </c:pt>
                <c:pt idx="2">
                  <c:v>0.41086482909234839</c:v>
                </c:pt>
                <c:pt idx="3">
                  <c:v>0.46143600145593677</c:v>
                </c:pt>
                <c:pt idx="4">
                  <c:v>0.51200717381952521</c:v>
                </c:pt>
                <c:pt idx="5">
                  <c:v>0.56257834618311353</c:v>
                </c:pt>
                <c:pt idx="6">
                  <c:v>0.61314951854670197</c:v>
                </c:pt>
                <c:pt idx="7">
                  <c:v>0.6637206909102904</c:v>
                </c:pt>
                <c:pt idx="8">
                  <c:v>0.71429186327387872</c:v>
                </c:pt>
                <c:pt idx="9">
                  <c:v>0.76486303563746705</c:v>
                </c:pt>
                <c:pt idx="10">
                  <c:v>0.81543420800105548</c:v>
                </c:pt>
                <c:pt idx="11">
                  <c:v>0.86600538036464392</c:v>
                </c:pt>
                <c:pt idx="12">
                  <c:v>0.91657655272823235</c:v>
                </c:pt>
                <c:pt idx="13">
                  <c:v>0.96714772509182056</c:v>
                </c:pt>
                <c:pt idx="14">
                  <c:v>1.017718897455409</c:v>
                </c:pt>
                <c:pt idx="15">
                  <c:v>1.0682900698189974</c:v>
                </c:pt>
                <c:pt idx="16">
                  <c:v>1.1188612421825859</c:v>
                </c:pt>
                <c:pt idx="17">
                  <c:v>1.1694324145461743</c:v>
                </c:pt>
                <c:pt idx="18">
                  <c:v>1.2200035869097627</c:v>
                </c:pt>
                <c:pt idx="19">
                  <c:v>1.270574759273351</c:v>
                </c:pt>
                <c:pt idx="20">
                  <c:v>1.3211459316369394</c:v>
                </c:pt>
                <c:pt idx="21">
                  <c:v>1.3717171040005278</c:v>
                </c:pt>
                <c:pt idx="22">
                  <c:v>1.4222882763641163</c:v>
                </c:pt>
                <c:pt idx="23">
                  <c:v>1.4728594487277047</c:v>
                </c:pt>
                <c:pt idx="24">
                  <c:v>1.5234306210912929</c:v>
                </c:pt>
                <c:pt idx="25">
                  <c:v>1.5740017934548813</c:v>
                </c:pt>
                <c:pt idx="26">
                  <c:v>1.6245729658184698</c:v>
                </c:pt>
                <c:pt idx="27">
                  <c:v>1.6751441381820582</c:v>
                </c:pt>
                <c:pt idx="28">
                  <c:v>1.7257153105456466</c:v>
                </c:pt>
                <c:pt idx="29">
                  <c:v>1.7762864829092351</c:v>
                </c:pt>
                <c:pt idx="30">
                  <c:v>1.8268576552728233</c:v>
                </c:pt>
                <c:pt idx="31">
                  <c:v>1.8774288276364117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9.8400000000000001E-2</c:v>
                </c:pt>
                <c:pt idx="1">
                  <c:v>0.2278944</c:v>
                </c:pt>
                <c:pt idx="2">
                  <c:v>0.2278944</c:v>
                </c:pt>
                <c:pt idx="3">
                  <c:v>0.20291826691386697</c:v>
                </c:pt>
                <c:pt idx="4">
                  <c:v>0.18287594099239668</c:v>
                </c:pt>
                <c:pt idx="5">
                  <c:v>0.16643689602057032</c:v>
                </c:pt>
                <c:pt idx="6">
                  <c:v>0.15270956084094428</c:v>
                </c:pt>
                <c:pt idx="7">
                  <c:v>0.14107409184228517</c:v>
                </c:pt>
                <c:pt idx="8">
                  <c:v>0.13108618272360409</c:v>
                </c:pt>
                <c:pt idx="9">
                  <c:v>0.12241903366275922</c:v>
                </c:pt>
                <c:pt idx="10">
                  <c:v>0.11482691403962057</c:v>
                </c:pt>
                <c:pt idx="11">
                  <c:v>0.10812149188689502</c:v>
                </c:pt>
                <c:pt idx="12">
                  <c:v>0.10215599933076837</c:v>
                </c:pt>
                <c:pt idx="13">
                  <c:v>9.6814365869716271E-2</c:v>
                </c:pt>
                <c:pt idx="14">
                  <c:v>9.2003591503719534E-2</c:v>
                </c:pt>
                <c:pt idx="15">
                  <c:v>8.7648286127912658E-2</c:v>
                </c:pt>
                <c:pt idx="16">
                  <c:v>8.3686689802973155E-2</c:v>
                </c:pt>
                <c:pt idx="17">
                  <c:v>8.0067725626914554E-2</c:v>
                </c:pt>
                <c:pt idx="18">
                  <c:v>7.6748785586995896E-2</c:v>
                </c:pt>
                <c:pt idx="19">
                  <c:v>7.3694045174211548E-2</c:v>
                </c:pt>
                <c:pt idx="20">
                  <c:v>7.0873165079567105E-2</c:v>
                </c:pt>
                <c:pt idx="21">
                  <c:v>6.8260280078178026E-2</c:v>
                </c:pt>
                <c:pt idx="22">
                  <c:v>6.5833203622028838E-2</c:v>
                </c:pt>
                <c:pt idx="23">
                  <c:v>6.3572796296338163E-2</c:v>
                </c:pt>
                <c:pt idx="24">
                  <c:v>6.146246006269044E-2</c:v>
                </c:pt>
                <c:pt idx="25">
                  <c:v>5.9487729999074673E-2</c:v>
                </c:pt>
                <c:pt idx="26">
                  <c:v>5.763594229202873E-2</c:v>
                </c:pt>
                <c:pt idx="27">
                  <c:v>5.5895962366987052E-2</c:v>
                </c:pt>
                <c:pt idx="28">
                  <c:v>5.4257960820604655E-2</c:v>
                </c:pt>
                <c:pt idx="29">
                  <c:v>5.2713227628545661E-2</c:v>
                </c:pt>
                <c:pt idx="30">
                  <c:v>5.1254017211932144E-2</c:v>
                </c:pt>
                <c:pt idx="31">
                  <c:v>4.9873418543904813E-2</c:v>
                </c:pt>
                <c:pt idx="32">
                  <c:v>4.8565245698705017E-2</c:v>
                </c:pt>
                <c:pt idx="33">
                  <c:v>4.5155568325534766E-2</c:v>
                </c:pt>
                <c:pt idx="34">
                  <c:v>4.2092760897970469E-2</c:v>
                </c:pt>
                <c:pt idx="35">
                  <c:v>3.9331320725041509E-2</c:v>
                </c:pt>
                <c:pt idx="36">
                  <c:v>3.6832968935742429E-2</c:v>
                </c:pt>
                <c:pt idx="37">
                  <c:v>3.4565316746075464E-2</c:v>
                </c:pt>
                <c:pt idx="38">
                  <c:v>3.2500810417182127E-2</c:v>
                </c:pt>
                <c:pt idx="39">
                  <c:v>3.06158902849013E-2</c:v>
                </c:pt>
                <c:pt idx="40">
                  <c:v>2.8890315621392198E-2</c:v>
                </c:pt>
                <c:pt idx="41">
                  <c:v>2.7306618982857807E-2</c:v>
                </c:pt>
                <c:pt idx="42">
                  <c:v>2.5849662419737653E-2</c:v>
                </c:pt>
                <c:pt idx="43">
                  <c:v>2.4506274382834033E-2</c:v>
                </c:pt>
                <c:pt idx="44">
                  <c:v>2.3264950981403059E-2</c:v>
                </c:pt>
                <c:pt idx="45">
                  <c:v>2.2115608881157326E-2</c:v>
                </c:pt>
                <c:pt idx="46">
                  <c:v>2.1049379886942016E-2</c:v>
                </c:pt>
                <c:pt idx="47">
                  <c:v>2.0058439363032796E-2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240-4FAA-ADB6-CCA3D03CF5EC}"/>
            </c:ext>
          </c:extLst>
        </c:ser>
        <c:ser>
          <c:idx val="3"/>
          <c:order val="4"/>
          <c:tx>
            <c:v>SLO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'Spettri di risposta'!$R$5:$R$52</c:f>
              <c:numCache>
                <c:formatCode>0.000</c:formatCode>
                <c:ptCount val="48"/>
                <c:pt idx="0">
                  <c:v>0</c:v>
                </c:pt>
                <c:pt idx="1">
                  <c:v>0.1324334995790668</c:v>
                </c:pt>
                <c:pt idx="2">
                  <c:v>0.39730049873720041</c:v>
                </c:pt>
                <c:pt idx="3">
                  <c:v>0.44552381544596042</c:v>
                </c:pt>
                <c:pt idx="4">
                  <c:v>0.49374713215472038</c:v>
                </c:pt>
                <c:pt idx="5">
                  <c:v>0.54197044886348034</c:v>
                </c:pt>
                <c:pt idx="6">
                  <c:v>0.59019376557224035</c:v>
                </c:pt>
                <c:pt idx="7">
                  <c:v>0.63841708228100036</c:v>
                </c:pt>
                <c:pt idx="8">
                  <c:v>0.68664039898976026</c:v>
                </c:pt>
                <c:pt idx="9">
                  <c:v>0.73486371569852038</c:v>
                </c:pt>
                <c:pt idx="10">
                  <c:v>0.78308703240728028</c:v>
                </c:pt>
                <c:pt idx="11">
                  <c:v>0.83131034911604029</c:v>
                </c:pt>
                <c:pt idx="12">
                  <c:v>0.8795336658248003</c:v>
                </c:pt>
                <c:pt idx="13">
                  <c:v>0.92775698253356031</c:v>
                </c:pt>
                <c:pt idx="14">
                  <c:v>0.97598029924232022</c:v>
                </c:pt>
                <c:pt idx="15">
                  <c:v>1.0242036159510803</c:v>
                </c:pt>
                <c:pt idx="16">
                  <c:v>1.0724269326598403</c:v>
                </c:pt>
                <c:pt idx="17">
                  <c:v>1.1206502493686004</c:v>
                </c:pt>
                <c:pt idx="18">
                  <c:v>1.1688735660773601</c:v>
                </c:pt>
                <c:pt idx="19">
                  <c:v>1.2170968827861202</c:v>
                </c:pt>
                <c:pt idx="20">
                  <c:v>1.2653201994948802</c:v>
                </c:pt>
                <c:pt idx="21">
                  <c:v>1.3135435162036404</c:v>
                </c:pt>
                <c:pt idx="22">
                  <c:v>1.3617668329124002</c:v>
                </c:pt>
                <c:pt idx="23">
                  <c:v>1.4099901496211602</c:v>
                </c:pt>
                <c:pt idx="24">
                  <c:v>1.4582134663299202</c:v>
                </c:pt>
                <c:pt idx="25">
                  <c:v>1.5064367830386802</c:v>
                </c:pt>
                <c:pt idx="26">
                  <c:v>1.55466009974744</c:v>
                </c:pt>
                <c:pt idx="27">
                  <c:v>1.6028834164562</c:v>
                </c:pt>
                <c:pt idx="28">
                  <c:v>1.65110673316496</c:v>
                </c:pt>
                <c:pt idx="29">
                  <c:v>1.6993300498737203</c:v>
                </c:pt>
                <c:pt idx="30">
                  <c:v>1.7475533665824803</c:v>
                </c:pt>
                <c:pt idx="31">
                  <c:v>1.7957766832912401</c:v>
                </c:pt>
                <c:pt idx="32">
                  <c:v>1.8440000000000001</c:v>
                </c:pt>
                <c:pt idx="33">
                  <c:v>1.9210666666666667</c:v>
                </c:pt>
                <c:pt idx="34">
                  <c:v>1.9981333333333333</c:v>
                </c:pt>
                <c:pt idx="35">
                  <c:v>2.0752000000000002</c:v>
                </c:pt>
                <c:pt idx="36">
                  <c:v>2.1522666666666668</c:v>
                </c:pt>
                <c:pt idx="37">
                  <c:v>2.2293333333333334</c:v>
                </c:pt>
                <c:pt idx="38">
                  <c:v>2.3064</c:v>
                </c:pt>
                <c:pt idx="39">
                  <c:v>2.3834666666666666</c:v>
                </c:pt>
                <c:pt idx="40">
                  <c:v>2.4605333333333332</c:v>
                </c:pt>
                <c:pt idx="41">
                  <c:v>2.5376000000000003</c:v>
                </c:pt>
                <c:pt idx="42">
                  <c:v>2.6146666666666665</c:v>
                </c:pt>
                <c:pt idx="43">
                  <c:v>2.6917333333333335</c:v>
                </c:pt>
                <c:pt idx="44">
                  <c:v>2.7688000000000001</c:v>
                </c:pt>
                <c:pt idx="45">
                  <c:v>2.8458666666666668</c:v>
                </c:pt>
                <c:pt idx="46">
                  <c:v>2.9229333333333329</c:v>
                </c:pt>
                <c:pt idx="47">
                  <c:v>3</c:v>
                </c:pt>
              </c:numCache>
            </c:numRef>
          </c:xVal>
          <c:yVal>
            <c:numRef>
              <c:f>'Spettri di risposta'!$S$5:$S$52</c:f>
              <c:numCache>
                <c:formatCode>0.000</c:formatCode>
                <c:ptCount val="48"/>
                <c:pt idx="0">
                  <c:v>7.3200000000000001E-2</c:v>
                </c:pt>
                <c:pt idx="1">
                  <c:v>0.17275199999999999</c:v>
                </c:pt>
                <c:pt idx="2">
                  <c:v>0.17275199999999999</c:v>
                </c:pt>
                <c:pt idx="3">
                  <c:v>0.1540533937319313</c:v>
                </c:pt>
                <c:pt idx="4">
                  <c:v>0.13900730006942416</c:v>
                </c:pt>
                <c:pt idx="5">
                  <c:v>0.12663874183874094</c:v>
                </c:pt>
                <c:pt idx="6">
                  <c:v>0.11629139404971893</c:v>
                </c:pt>
                <c:pt idx="7">
                  <c:v>0.10750723572844384</c:v>
                </c:pt>
                <c:pt idx="8">
                  <c:v>9.9956914651146783E-2</c:v>
                </c:pt>
                <c:pt idx="9">
                  <c:v>9.3397529761839931E-2</c:v>
                </c:pt>
                <c:pt idx="10">
                  <c:v>8.7646012406641854E-2</c:v>
                </c:pt>
                <c:pt idx="11">
                  <c:v>8.2561772304206388E-2</c:v>
                </c:pt>
                <c:pt idx="12">
                  <c:v>7.8035052465542071E-2</c:v>
                </c:pt>
                <c:pt idx="13">
                  <c:v>7.3978915869130718E-2</c:v>
                </c:pt>
                <c:pt idx="14">
                  <c:v>7.0323607772750749E-2</c:v>
                </c:pt>
                <c:pt idx="15">
                  <c:v>6.7012510685304075E-2</c:v>
                </c:pt>
                <c:pt idx="16">
                  <c:v>6.3999190683901613E-2</c:v>
                </c:pt>
                <c:pt idx="17">
                  <c:v>6.1245206340264535E-2</c:v>
                </c:pt>
                <c:pt idx="18">
                  <c:v>5.8718460019743804E-2</c:v>
                </c:pt>
                <c:pt idx="19">
                  <c:v>5.6391941125289974E-2</c:v>
                </c:pt>
                <c:pt idx="20">
                  <c:v>5.424275672296066E-2</c:v>
                </c:pt>
                <c:pt idx="21">
                  <c:v>5.2251375695731683E-2</c:v>
                </c:pt>
                <c:pt idx="22">
                  <c:v>5.0401033494890501E-2</c:v>
                </c:pt>
                <c:pt idx="23">
                  <c:v>4.8677259040632109E-2</c:v>
                </c:pt>
                <c:pt idx="24">
                  <c:v>4.7067495495423106E-2</c:v>
                </c:pt>
                <c:pt idx="25">
                  <c:v>4.5560793875069984E-2</c:v>
                </c:pt>
                <c:pt idx="26">
                  <c:v>4.4147563682247162E-2</c:v>
                </c:pt>
                <c:pt idx="27">
                  <c:v>4.2819368553698132E-2</c:v>
                </c:pt>
                <c:pt idx="28">
                  <c:v>4.1568757718215693E-2</c:v>
                </c:pt>
                <c:pt idx="29">
                  <c:v>4.0389126151773265E-2</c:v>
                </c:pt>
                <c:pt idx="30">
                  <c:v>3.9274597886570152E-2</c:v>
                </c:pt>
                <c:pt idx="31">
                  <c:v>3.8219928121606898E-2</c:v>
                </c:pt>
                <c:pt idx="32">
                  <c:v>3.722042069297659E-2</c:v>
                </c:pt>
                <c:pt idx="33">
                  <c:v>3.4294007471763595E-2</c:v>
                </c:pt>
                <c:pt idx="34">
                  <c:v>3.1699629131514653E-2</c:v>
                </c:pt>
                <c:pt idx="35">
                  <c:v>2.9388890686636138E-2</c:v>
                </c:pt>
                <c:pt idx="36">
                  <c:v>2.7321903419853511E-2</c:v>
                </c:pt>
                <c:pt idx="37">
                  <c:v>2.5465551825603776E-2</c:v>
                </c:pt>
                <c:pt idx="38">
                  <c:v>2.379215892850442E-2</c:v>
                </c:pt>
                <c:pt idx="39">
                  <c:v>2.2278448656978624E-2</c:v>
                </c:pt>
                <c:pt idx="40">
                  <c:v>2.0904732046788884E-2</c:v>
                </c:pt>
                <c:pt idx="41">
                  <c:v>1.9654263747368398E-2</c:v>
                </c:pt>
                <c:pt idx="42">
                  <c:v>1.851272928553211E-2</c:v>
                </c:pt>
                <c:pt idx="43">
                  <c:v>1.7467833579634943E-2</c:v>
                </c:pt>
                <c:pt idx="44">
                  <c:v>1.6508968482194249E-2</c:v>
                </c:pt>
                <c:pt idx="45">
                  <c:v>1.5626942468995056E-2</c:v>
                </c:pt>
                <c:pt idx="46">
                  <c:v>1.481375954405996E-2</c:v>
                </c:pt>
                <c:pt idx="47">
                  <c:v>1.4062437379719251E-2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240-4FAA-ADB6-CCA3D03CF5EC}"/>
            </c:ext>
          </c:extLst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2240-4FAA-ADB6-CCA3D03CF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657096160"/>
        <c:axId val="-1657110304"/>
      </c:scatterChart>
      <c:valAx>
        <c:axId val="-1657096160"/>
        <c:scaling>
          <c:orientation val="minMax"/>
          <c:max val="3"/>
          <c:min val="0"/>
        </c:scaling>
        <c:delete val="0"/>
        <c:axPos val="b"/>
        <c:majorGridlines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-1657110304"/>
        <c:crosses val="autoZero"/>
        <c:crossBetween val="midCat"/>
      </c:valAx>
      <c:valAx>
        <c:axId val="-1657110304"/>
        <c:scaling>
          <c:orientation val="minMax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-16570961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436117360330078"/>
          <c:y val="0.16817637795275567"/>
          <c:w val="0.17116071428571417"/>
          <c:h val="0.45501942257217826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r>
              <a:rPr lang="en-US"/>
              <a:t>Spettri elastici e spettro di progetto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risposta'!$L$23:$L$24</c:f>
              <c:numCache>
                <c:formatCode>General</c:formatCode>
                <c:ptCount val="2"/>
                <c:pt idx="0">
                  <c:v>1.679</c:v>
                </c:pt>
                <c:pt idx="1">
                  <c:v>1.679</c:v>
                </c:pt>
              </c:numCache>
            </c:numRef>
          </c:xVal>
          <c:yVal>
            <c:numRef>
              <c:f>'Spettri di risposta'!$M$23:$M$24</c:f>
              <c:numCache>
                <c:formatCode>0.000</c:formatCode>
                <c:ptCount val="2"/>
                <c:pt idx="0">
                  <c:v>0.2020340067351189</c:v>
                </c:pt>
                <c:pt idx="1">
                  <c:v>3.4535727647028877E-2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7C4-4B21-A8D1-2074D7E4733C}"/>
            </c:ext>
          </c:extLst>
        </c:ser>
        <c:ser>
          <c:idx val="1"/>
          <c:order val="1"/>
          <c:tx>
            <c:v>Se,SLV</c:v>
          </c:tx>
          <c:spPr>
            <a:ln w="9525">
              <a:solidFill>
                <a:prstClr val="black"/>
              </a:solidFill>
              <a:prstDash val="dash"/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0.16192482301992331</c:v>
                </c:pt>
                <c:pt idx="2">
                  <c:v>0.48577446905976995</c:v>
                </c:pt>
                <c:pt idx="3">
                  <c:v>0.55624865342444429</c:v>
                </c:pt>
                <c:pt idx="4">
                  <c:v>0.62672283778911864</c:v>
                </c:pt>
                <c:pt idx="5">
                  <c:v>0.69719702215379298</c:v>
                </c:pt>
                <c:pt idx="6">
                  <c:v>0.76767120651846732</c:v>
                </c:pt>
                <c:pt idx="7">
                  <c:v>0.83814539088314166</c:v>
                </c:pt>
                <c:pt idx="8">
                  <c:v>0.90861957524781611</c:v>
                </c:pt>
                <c:pt idx="9">
                  <c:v>0.97909375961249034</c:v>
                </c:pt>
                <c:pt idx="10">
                  <c:v>1.0495679439771646</c:v>
                </c:pt>
                <c:pt idx="11">
                  <c:v>1.1200421283418391</c:v>
                </c:pt>
                <c:pt idx="12">
                  <c:v>1.1905163127065133</c:v>
                </c:pt>
                <c:pt idx="13">
                  <c:v>1.2609904970711878</c:v>
                </c:pt>
                <c:pt idx="14">
                  <c:v>1.3314646814358622</c:v>
                </c:pt>
                <c:pt idx="15">
                  <c:v>1.4019388658005365</c:v>
                </c:pt>
                <c:pt idx="16">
                  <c:v>1.4724130501652106</c:v>
                </c:pt>
                <c:pt idx="17">
                  <c:v>1.5428872345298852</c:v>
                </c:pt>
                <c:pt idx="18">
                  <c:v>1.6133614188945593</c:v>
                </c:pt>
                <c:pt idx="19">
                  <c:v>1.6838356032592339</c:v>
                </c:pt>
                <c:pt idx="20">
                  <c:v>1.754309787623908</c:v>
                </c:pt>
                <c:pt idx="21">
                  <c:v>1.8247839719885826</c:v>
                </c:pt>
                <c:pt idx="22">
                  <c:v>1.8952581563532567</c:v>
                </c:pt>
                <c:pt idx="23">
                  <c:v>1.9657323407179312</c:v>
                </c:pt>
                <c:pt idx="24">
                  <c:v>2.0362065250826054</c:v>
                </c:pt>
                <c:pt idx="25">
                  <c:v>2.1066807094472799</c:v>
                </c:pt>
                <c:pt idx="26">
                  <c:v>2.1771548938119545</c:v>
                </c:pt>
                <c:pt idx="27">
                  <c:v>2.2476290781766286</c:v>
                </c:pt>
                <c:pt idx="28">
                  <c:v>2.3181032625413027</c:v>
                </c:pt>
                <c:pt idx="29">
                  <c:v>2.3885774469059773</c:v>
                </c:pt>
                <c:pt idx="30">
                  <c:v>2.4590516312706514</c:v>
                </c:pt>
                <c:pt idx="31">
                  <c:v>2.529525815635326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0.28974999999999995</c:v>
                </c:pt>
                <c:pt idx="1">
                  <c:v>0.6982974999999999</c:v>
                </c:pt>
                <c:pt idx="2">
                  <c:v>0.6982974999999999</c:v>
                </c:pt>
                <c:pt idx="3">
                  <c:v>0.60982637031109777</c:v>
                </c:pt>
                <c:pt idx="4">
                  <c:v>0.54125217218014421</c:v>
                </c:pt>
                <c:pt idx="5">
                  <c:v>0.48654123085660289</c:v>
                </c:pt>
                <c:pt idx="6">
                  <c:v>0.44187549881761051</c:v>
                </c:pt>
                <c:pt idx="7">
                  <c:v>0.40472106748787179</c:v>
                </c:pt>
                <c:pt idx="8">
                  <c:v>0.37333016649541961</c:v>
                </c:pt>
                <c:pt idx="9">
                  <c:v>0.34645823648444107</c:v>
                </c:pt>
                <c:pt idx="10">
                  <c:v>0.32319498633205679</c:v>
                </c:pt>
                <c:pt idx="11">
                  <c:v>0.3028592306705945</c:v>
                </c:pt>
                <c:pt idx="12">
                  <c:v>0.28493107879983176</c:v>
                </c:pt>
                <c:pt idx="13">
                  <c:v>0.26900686253872275</c:v>
                </c:pt>
                <c:pt idx="14">
                  <c:v>0.25476837804097996</c:v>
                </c:pt>
                <c:pt idx="15">
                  <c:v>0.24196140472542341</c:v>
                </c:pt>
                <c:pt idx="16">
                  <c:v>0.23038039310382596</c:v>
                </c:pt>
                <c:pt idx="17">
                  <c:v>0.21985734907685775</c:v>
                </c:pt>
                <c:pt idx="18">
                  <c:v>0.2102536315394771</c:v>
                </c:pt>
                <c:pt idx="19">
                  <c:v>0.20145380977316288</c:v>
                </c:pt>
                <c:pt idx="20">
                  <c:v>0.19336100140426635</c:v>
                </c:pt>
                <c:pt idx="21">
                  <c:v>0.18589329066640173</c:v>
                </c:pt>
                <c:pt idx="22">
                  <c:v>0.17898094577308785</c:v>
                </c:pt>
                <c:pt idx="23">
                  <c:v>0.17256423485629555</c:v>
                </c:pt>
                <c:pt idx="24">
                  <c:v>0.16659169545412555</c:v>
                </c:pt>
                <c:pt idx="25">
                  <c:v>0.16101875134047389</c:v>
                </c:pt>
                <c:pt idx="26">
                  <c:v>0.15580659799282218</c:v>
                </c:pt>
                <c:pt idx="27">
                  <c:v>0.15092129773630186</c:v>
                </c:pt>
                <c:pt idx="28">
                  <c:v>0.14633303994248648</c:v>
                </c:pt>
                <c:pt idx="29">
                  <c:v>0.14201553219371804</c:v>
                </c:pt>
                <c:pt idx="30">
                  <c:v>0.13794549613949506</c:v>
                </c:pt>
                <c:pt idx="31">
                  <c:v>0.13410224762741393</c:v>
                </c:pt>
                <c:pt idx="32">
                  <c:v>0.13046734511856334</c:v>
                </c:pt>
                <c:pt idx="33">
                  <c:v>0.12783170909153468</c:v>
                </c:pt>
                <c:pt idx="34">
                  <c:v>0.12527513946954297</c:v>
                </c:pt>
                <c:pt idx="35">
                  <c:v>0.12279450504030519</c:v>
                </c:pt>
                <c:pt idx="36">
                  <c:v>0.12038682807477423</c:v>
                </c:pt>
                <c:pt idx="37">
                  <c:v>0.11804927538687379</c:v>
                </c:pt>
                <c:pt idx="38">
                  <c:v>0.11577914999494433</c:v>
                </c:pt>
                <c:pt idx="39">
                  <c:v>0.1135738833390575</c:v>
                </c:pt>
                <c:pt idx="40">
                  <c:v>0.11143102801224973</c:v>
                </c:pt>
                <c:pt idx="41">
                  <c:v>0.10934825096725453</c:v>
                </c:pt>
                <c:pt idx="42">
                  <c:v>0.10732332716351262</c:v>
                </c:pt>
                <c:pt idx="43">
                  <c:v>0.10535413362214892</c:v>
                </c:pt>
                <c:pt idx="44">
                  <c:v>0.10343864385924754</c:v>
                </c:pt>
                <c:pt idx="45">
                  <c:v>0.10157492267016176</c:v>
                </c:pt>
                <c:pt idx="46">
                  <c:v>9.9761121239787073E-2</c:v>
                </c:pt>
                <c:pt idx="47">
                  <c:v>9.79954725557209E-2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7C4-4B21-A8D1-2074D7E4733C}"/>
            </c:ext>
          </c:extLst>
        </c:ser>
        <c:ser>
          <c:idx val="0"/>
          <c:order val="2"/>
          <c:tx>
            <c:v>Sd,SLV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'Spettri di risposta'!$AB$5:$AB$52</c:f>
              <c:numCache>
                <c:formatCode>0.000</c:formatCode>
                <c:ptCount val="48"/>
                <c:pt idx="0">
                  <c:v>0</c:v>
                </c:pt>
                <c:pt idx="1">
                  <c:v>0.16192482301992331</c:v>
                </c:pt>
                <c:pt idx="2">
                  <c:v>0.48577446905976995</c:v>
                </c:pt>
                <c:pt idx="3">
                  <c:v>0.55624865342444429</c:v>
                </c:pt>
                <c:pt idx="4">
                  <c:v>0.62672283778911864</c:v>
                </c:pt>
                <c:pt idx="5">
                  <c:v>0.69719702215379298</c:v>
                </c:pt>
                <c:pt idx="6">
                  <c:v>0.76767120651846732</c:v>
                </c:pt>
                <c:pt idx="7">
                  <c:v>0.83814539088314166</c:v>
                </c:pt>
                <c:pt idx="8">
                  <c:v>0.90861957524781611</c:v>
                </c:pt>
                <c:pt idx="9">
                  <c:v>0.97909375961249034</c:v>
                </c:pt>
                <c:pt idx="10">
                  <c:v>1.0495679439771646</c:v>
                </c:pt>
                <c:pt idx="11">
                  <c:v>1.1200421283418391</c:v>
                </c:pt>
                <c:pt idx="12">
                  <c:v>1.1905163127065133</c:v>
                </c:pt>
                <c:pt idx="13">
                  <c:v>1.2609904970711878</c:v>
                </c:pt>
                <c:pt idx="14">
                  <c:v>1.3314646814358622</c:v>
                </c:pt>
                <c:pt idx="15">
                  <c:v>1.4019388658005365</c:v>
                </c:pt>
                <c:pt idx="16">
                  <c:v>1.4724130501652106</c:v>
                </c:pt>
                <c:pt idx="17">
                  <c:v>1.5428872345298852</c:v>
                </c:pt>
                <c:pt idx="18">
                  <c:v>1.6133614188945593</c:v>
                </c:pt>
                <c:pt idx="19">
                  <c:v>1.6838356032592339</c:v>
                </c:pt>
                <c:pt idx="20">
                  <c:v>1.754309787623908</c:v>
                </c:pt>
                <c:pt idx="21">
                  <c:v>1.8247839719885826</c:v>
                </c:pt>
                <c:pt idx="22">
                  <c:v>1.8952581563532567</c:v>
                </c:pt>
                <c:pt idx="23">
                  <c:v>1.9657323407179312</c:v>
                </c:pt>
                <c:pt idx="24">
                  <c:v>2.0362065250826054</c:v>
                </c:pt>
                <c:pt idx="25">
                  <c:v>2.1066807094472799</c:v>
                </c:pt>
                <c:pt idx="26">
                  <c:v>2.1771548938119545</c:v>
                </c:pt>
                <c:pt idx="27">
                  <c:v>2.2476290781766286</c:v>
                </c:pt>
                <c:pt idx="28">
                  <c:v>2.3181032625413027</c:v>
                </c:pt>
                <c:pt idx="29">
                  <c:v>2.3885774469059773</c:v>
                </c:pt>
                <c:pt idx="30">
                  <c:v>2.4590516312706514</c:v>
                </c:pt>
                <c:pt idx="31">
                  <c:v>2.529525815635326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risposta'!$AC$5:$AC$52</c:f>
              <c:numCache>
                <c:formatCode>0.000</c:formatCode>
                <c:ptCount val="48"/>
                <c:pt idx="0">
                  <c:v>0.28974999999999995</c:v>
                </c:pt>
                <c:pt idx="1">
                  <c:v>0.11936709401709401</c:v>
                </c:pt>
                <c:pt idx="2">
                  <c:v>0.11936709401709401</c:v>
                </c:pt>
                <c:pt idx="3">
                  <c:v>0.10424382398480304</c:v>
                </c:pt>
                <c:pt idx="4">
                  <c:v>9.2521738834212691E-2</c:v>
                </c:pt>
                <c:pt idx="5">
                  <c:v>8.316944117206887E-2</c:v>
                </c:pt>
                <c:pt idx="6">
                  <c:v>7.5534273302155647E-2</c:v>
                </c:pt>
                <c:pt idx="7">
                  <c:v>6.9183088459465261E-2</c:v>
                </c:pt>
                <c:pt idx="8">
                  <c:v>6.3817122477849514E-2</c:v>
                </c:pt>
                <c:pt idx="9">
                  <c:v>5.9223630168280528E-2</c:v>
                </c:pt>
                <c:pt idx="10">
                  <c:v>5.7949999999999995E-2</c:v>
                </c:pt>
                <c:pt idx="11">
                  <c:v>5.7949999999999995E-2</c:v>
                </c:pt>
                <c:pt idx="12">
                  <c:v>5.7949999999999995E-2</c:v>
                </c:pt>
                <c:pt idx="13">
                  <c:v>5.7949999999999995E-2</c:v>
                </c:pt>
                <c:pt idx="14">
                  <c:v>5.7949999999999995E-2</c:v>
                </c:pt>
                <c:pt idx="15">
                  <c:v>5.7949999999999995E-2</c:v>
                </c:pt>
                <c:pt idx="16">
                  <c:v>5.7949999999999995E-2</c:v>
                </c:pt>
                <c:pt idx="17">
                  <c:v>5.7949999999999995E-2</c:v>
                </c:pt>
                <c:pt idx="18">
                  <c:v>5.7949999999999995E-2</c:v>
                </c:pt>
                <c:pt idx="19">
                  <c:v>5.7949999999999995E-2</c:v>
                </c:pt>
                <c:pt idx="20">
                  <c:v>5.7949999999999995E-2</c:v>
                </c:pt>
                <c:pt idx="21">
                  <c:v>5.7949999999999995E-2</c:v>
                </c:pt>
                <c:pt idx="22">
                  <c:v>5.7949999999999995E-2</c:v>
                </c:pt>
                <c:pt idx="23">
                  <c:v>5.7949999999999995E-2</c:v>
                </c:pt>
                <c:pt idx="24">
                  <c:v>5.7949999999999995E-2</c:v>
                </c:pt>
                <c:pt idx="25">
                  <c:v>5.7949999999999995E-2</c:v>
                </c:pt>
                <c:pt idx="26">
                  <c:v>5.7949999999999995E-2</c:v>
                </c:pt>
                <c:pt idx="27">
                  <c:v>5.7949999999999995E-2</c:v>
                </c:pt>
                <c:pt idx="28">
                  <c:v>5.7949999999999995E-2</c:v>
                </c:pt>
                <c:pt idx="29">
                  <c:v>5.7949999999999995E-2</c:v>
                </c:pt>
                <c:pt idx="30">
                  <c:v>5.7949999999999995E-2</c:v>
                </c:pt>
                <c:pt idx="31">
                  <c:v>5.7949999999999995E-2</c:v>
                </c:pt>
                <c:pt idx="32">
                  <c:v>5.7949999999999995E-2</c:v>
                </c:pt>
                <c:pt idx="33">
                  <c:v>5.7949999999999995E-2</c:v>
                </c:pt>
                <c:pt idx="34">
                  <c:v>5.7949999999999995E-2</c:v>
                </c:pt>
                <c:pt idx="35">
                  <c:v>5.7949999999999995E-2</c:v>
                </c:pt>
                <c:pt idx="36">
                  <c:v>5.7949999999999995E-2</c:v>
                </c:pt>
                <c:pt idx="37">
                  <c:v>5.7949999999999995E-2</c:v>
                </c:pt>
                <c:pt idx="38">
                  <c:v>5.7949999999999995E-2</c:v>
                </c:pt>
                <c:pt idx="39">
                  <c:v>5.7949999999999995E-2</c:v>
                </c:pt>
                <c:pt idx="40">
                  <c:v>5.7949999999999995E-2</c:v>
                </c:pt>
                <c:pt idx="41">
                  <c:v>5.7949999999999995E-2</c:v>
                </c:pt>
                <c:pt idx="42">
                  <c:v>5.7949999999999995E-2</c:v>
                </c:pt>
                <c:pt idx="43">
                  <c:v>5.7949999999999995E-2</c:v>
                </c:pt>
                <c:pt idx="44">
                  <c:v>5.7949999999999995E-2</c:v>
                </c:pt>
                <c:pt idx="45">
                  <c:v>5.7949999999999995E-2</c:v>
                </c:pt>
                <c:pt idx="46">
                  <c:v>5.7949999999999995E-2</c:v>
                </c:pt>
                <c:pt idx="47">
                  <c:v>5.7949999999999995E-2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7C4-4B21-A8D1-2074D7E4733C}"/>
            </c:ext>
          </c:extLst>
        </c:ser>
        <c:ser>
          <c:idx val="2"/>
          <c:order val="3"/>
          <c:tx>
            <c:v>Se,SLD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0.13695494303078279</c:v>
                </c:pt>
                <c:pt idx="2">
                  <c:v>0.41086482909234839</c:v>
                </c:pt>
                <c:pt idx="3">
                  <c:v>0.46143600145593677</c:v>
                </c:pt>
                <c:pt idx="4">
                  <c:v>0.51200717381952521</c:v>
                </c:pt>
                <c:pt idx="5">
                  <c:v>0.56257834618311353</c:v>
                </c:pt>
                <c:pt idx="6">
                  <c:v>0.61314951854670197</c:v>
                </c:pt>
                <c:pt idx="7">
                  <c:v>0.6637206909102904</c:v>
                </c:pt>
                <c:pt idx="8">
                  <c:v>0.71429186327387872</c:v>
                </c:pt>
                <c:pt idx="9">
                  <c:v>0.76486303563746705</c:v>
                </c:pt>
                <c:pt idx="10">
                  <c:v>0.81543420800105548</c:v>
                </c:pt>
                <c:pt idx="11">
                  <c:v>0.86600538036464392</c:v>
                </c:pt>
                <c:pt idx="12">
                  <c:v>0.91657655272823235</c:v>
                </c:pt>
                <c:pt idx="13">
                  <c:v>0.96714772509182056</c:v>
                </c:pt>
                <c:pt idx="14">
                  <c:v>1.017718897455409</c:v>
                </c:pt>
                <c:pt idx="15">
                  <c:v>1.0682900698189974</c:v>
                </c:pt>
                <c:pt idx="16">
                  <c:v>1.1188612421825859</c:v>
                </c:pt>
                <c:pt idx="17">
                  <c:v>1.1694324145461743</c:v>
                </c:pt>
                <c:pt idx="18">
                  <c:v>1.2200035869097627</c:v>
                </c:pt>
                <c:pt idx="19">
                  <c:v>1.270574759273351</c:v>
                </c:pt>
                <c:pt idx="20">
                  <c:v>1.3211459316369394</c:v>
                </c:pt>
                <c:pt idx="21">
                  <c:v>1.3717171040005278</c:v>
                </c:pt>
                <c:pt idx="22">
                  <c:v>1.4222882763641163</c:v>
                </c:pt>
                <c:pt idx="23">
                  <c:v>1.4728594487277047</c:v>
                </c:pt>
                <c:pt idx="24">
                  <c:v>1.5234306210912929</c:v>
                </c:pt>
                <c:pt idx="25">
                  <c:v>1.5740017934548813</c:v>
                </c:pt>
                <c:pt idx="26">
                  <c:v>1.6245729658184698</c:v>
                </c:pt>
                <c:pt idx="27">
                  <c:v>1.6751441381820582</c:v>
                </c:pt>
                <c:pt idx="28">
                  <c:v>1.7257153105456466</c:v>
                </c:pt>
                <c:pt idx="29">
                  <c:v>1.7762864829092351</c:v>
                </c:pt>
                <c:pt idx="30">
                  <c:v>1.8268576552728233</c:v>
                </c:pt>
                <c:pt idx="31">
                  <c:v>1.8774288276364117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9.8400000000000001E-2</c:v>
                </c:pt>
                <c:pt idx="1">
                  <c:v>0.2278944</c:v>
                </c:pt>
                <c:pt idx="2">
                  <c:v>0.2278944</c:v>
                </c:pt>
                <c:pt idx="3">
                  <c:v>0.20291826691386697</c:v>
                </c:pt>
                <c:pt idx="4">
                  <c:v>0.18287594099239668</c:v>
                </c:pt>
                <c:pt idx="5">
                  <c:v>0.16643689602057032</c:v>
                </c:pt>
                <c:pt idx="6">
                  <c:v>0.15270956084094428</c:v>
                </c:pt>
                <c:pt idx="7">
                  <c:v>0.14107409184228517</c:v>
                </c:pt>
                <c:pt idx="8">
                  <c:v>0.13108618272360409</c:v>
                </c:pt>
                <c:pt idx="9">
                  <c:v>0.12241903366275922</c:v>
                </c:pt>
                <c:pt idx="10">
                  <c:v>0.11482691403962057</c:v>
                </c:pt>
                <c:pt idx="11">
                  <c:v>0.10812149188689502</c:v>
                </c:pt>
                <c:pt idx="12">
                  <c:v>0.10215599933076837</c:v>
                </c:pt>
                <c:pt idx="13">
                  <c:v>9.6814365869716271E-2</c:v>
                </c:pt>
                <c:pt idx="14">
                  <c:v>9.2003591503719534E-2</c:v>
                </c:pt>
                <c:pt idx="15">
                  <c:v>8.7648286127912658E-2</c:v>
                </c:pt>
                <c:pt idx="16">
                  <c:v>8.3686689802973155E-2</c:v>
                </c:pt>
                <c:pt idx="17">
                  <c:v>8.0067725626914554E-2</c:v>
                </c:pt>
                <c:pt idx="18">
                  <c:v>7.6748785586995896E-2</c:v>
                </c:pt>
                <c:pt idx="19">
                  <c:v>7.3694045174211548E-2</c:v>
                </c:pt>
                <c:pt idx="20">
                  <c:v>7.0873165079567105E-2</c:v>
                </c:pt>
                <c:pt idx="21">
                  <c:v>6.8260280078178026E-2</c:v>
                </c:pt>
                <c:pt idx="22">
                  <c:v>6.5833203622028838E-2</c:v>
                </c:pt>
                <c:pt idx="23">
                  <c:v>6.3572796296338163E-2</c:v>
                </c:pt>
                <c:pt idx="24">
                  <c:v>6.146246006269044E-2</c:v>
                </c:pt>
                <c:pt idx="25">
                  <c:v>5.9487729999074673E-2</c:v>
                </c:pt>
                <c:pt idx="26">
                  <c:v>5.763594229202873E-2</c:v>
                </c:pt>
                <c:pt idx="27">
                  <c:v>5.5895962366987052E-2</c:v>
                </c:pt>
                <c:pt idx="28">
                  <c:v>5.4257960820604655E-2</c:v>
                </c:pt>
                <c:pt idx="29">
                  <c:v>5.2713227628545661E-2</c:v>
                </c:pt>
                <c:pt idx="30">
                  <c:v>5.1254017211932144E-2</c:v>
                </c:pt>
                <c:pt idx="31">
                  <c:v>4.9873418543904813E-2</c:v>
                </c:pt>
                <c:pt idx="32">
                  <c:v>4.8565245698705017E-2</c:v>
                </c:pt>
                <c:pt idx="33">
                  <c:v>4.5155568325534766E-2</c:v>
                </c:pt>
                <c:pt idx="34">
                  <c:v>4.2092760897970469E-2</c:v>
                </c:pt>
                <c:pt idx="35">
                  <c:v>3.9331320725041509E-2</c:v>
                </c:pt>
                <c:pt idx="36">
                  <c:v>3.6832968935742429E-2</c:v>
                </c:pt>
                <c:pt idx="37">
                  <c:v>3.4565316746075464E-2</c:v>
                </c:pt>
                <c:pt idx="38">
                  <c:v>3.2500810417182127E-2</c:v>
                </c:pt>
                <c:pt idx="39">
                  <c:v>3.06158902849013E-2</c:v>
                </c:pt>
                <c:pt idx="40">
                  <c:v>2.8890315621392198E-2</c:v>
                </c:pt>
                <c:pt idx="41">
                  <c:v>2.7306618982857807E-2</c:v>
                </c:pt>
                <c:pt idx="42">
                  <c:v>2.5849662419737653E-2</c:v>
                </c:pt>
                <c:pt idx="43">
                  <c:v>2.4506274382834033E-2</c:v>
                </c:pt>
                <c:pt idx="44">
                  <c:v>2.3264950981403059E-2</c:v>
                </c:pt>
                <c:pt idx="45">
                  <c:v>2.2115608881157326E-2</c:v>
                </c:pt>
                <c:pt idx="46">
                  <c:v>2.1049379886942016E-2</c:v>
                </c:pt>
                <c:pt idx="47">
                  <c:v>2.0058439363032796E-2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7C4-4B21-A8D1-2074D7E4733C}"/>
            </c:ext>
          </c:extLst>
        </c:ser>
        <c:ser>
          <c:idx val="3"/>
          <c:order val="4"/>
          <c:tx>
            <c:v>Sd,SLD</c:v>
          </c:tx>
          <c:spPr>
            <a:ln w="9525">
              <a:solidFill>
                <a:schemeClr val="tx1">
                  <a:lumMod val="50000"/>
                  <a:lumOff val="50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'Spettri di risposta'!$Z$5:$Z$52</c:f>
              <c:numCache>
                <c:formatCode>0.000</c:formatCode>
                <c:ptCount val="48"/>
                <c:pt idx="0">
                  <c:v>0</c:v>
                </c:pt>
                <c:pt idx="1">
                  <c:v>0.13695494303078279</c:v>
                </c:pt>
                <c:pt idx="2">
                  <c:v>0.41086482909234839</c:v>
                </c:pt>
                <c:pt idx="3">
                  <c:v>0.46143600145593677</c:v>
                </c:pt>
                <c:pt idx="4">
                  <c:v>0.51200717381952521</c:v>
                </c:pt>
                <c:pt idx="5">
                  <c:v>0.56257834618311353</c:v>
                </c:pt>
                <c:pt idx="6">
                  <c:v>0.61314951854670197</c:v>
                </c:pt>
                <c:pt idx="7">
                  <c:v>0.6637206909102904</c:v>
                </c:pt>
                <c:pt idx="8">
                  <c:v>0.71429186327387872</c:v>
                </c:pt>
                <c:pt idx="9">
                  <c:v>0.76486303563746705</c:v>
                </c:pt>
                <c:pt idx="10">
                  <c:v>0.81543420800105548</c:v>
                </c:pt>
                <c:pt idx="11">
                  <c:v>0.86600538036464392</c:v>
                </c:pt>
                <c:pt idx="12">
                  <c:v>0.91657655272823235</c:v>
                </c:pt>
                <c:pt idx="13">
                  <c:v>0.96714772509182056</c:v>
                </c:pt>
                <c:pt idx="14">
                  <c:v>1.017718897455409</c:v>
                </c:pt>
                <c:pt idx="15">
                  <c:v>1.0682900698189974</c:v>
                </c:pt>
                <c:pt idx="16">
                  <c:v>1.1188612421825859</c:v>
                </c:pt>
                <c:pt idx="17">
                  <c:v>1.1694324145461743</c:v>
                </c:pt>
                <c:pt idx="18">
                  <c:v>1.2200035869097627</c:v>
                </c:pt>
                <c:pt idx="19">
                  <c:v>1.270574759273351</c:v>
                </c:pt>
                <c:pt idx="20">
                  <c:v>1.3211459316369394</c:v>
                </c:pt>
                <c:pt idx="21">
                  <c:v>1.3717171040005278</c:v>
                </c:pt>
                <c:pt idx="22">
                  <c:v>1.4222882763641163</c:v>
                </c:pt>
                <c:pt idx="23">
                  <c:v>1.4728594487277047</c:v>
                </c:pt>
                <c:pt idx="24">
                  <c:v>1.5234306210912929</c:v>
                </c:pt>
                <c:pt idx="25">
                  <c:v>1.5740017934548813</c:v>
                </c:pt>
                <c:pt idx="26">
                  <c:v>1.6245729658184698</c:v>
                </c:pt>
                <c:pt idx="27">
                  <c:v>1.6751441381820582</c:v>
                </c:pt>
                <c:pt idx="28">
                  <c:v>1.7257153105456466</c:v>
                </c:pt>
                <c:pt idx="29">
                  <c:v>1.7762864829092351</c:v>
                </c:pt>
                <c:pt idx="30">
                  <c:v>1.8268576552728233</c:v>
                </c:pt>
                <c:pt idx="31">
                  <c:v>1.8774288276364117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risposta'!$AA$5:$AA$52</c:f>
              <c:numCache>
                <c:formatCode>0.000</c:formatCode>
                <c:ptCount val="48"/>
                <c:pt idx="0">
                  <c:v>9.8400000000000001E-2</c:v>
                </c:pt>
                <c:pt idx="1">
                  <c:v>0.1519296</c:v>
                </c:pt>
                <c:pt idx="2">
                  <c:v>0.1519296</c:v>
                </c:pt>
                <c:pt idx="3">
                  <c:v>0.13527884460924464</c:v>
                </c:pt>
                <c:pt idx="4">
                  <c:v>0.12191729399493112</c:v>
                </c:pt>
                <c:pt idx="5">
                  <c:v>0.11095793068038022</c:v>
                </c:pt>
                <c:pt idx="6">
                  <c:v>0.10180637389396285</c:v>
                </c:pt>
                <c:pt idx="7">
                  <c:v>9.4049394561523447E-2</c:v>
                </c:pt>
                <c:pt idx="8">
                  <c:v>8.7390788482402726E-2</c:v>
                </c:pt>
                <c:pt idx="9">
                  <c:v>8.1612689108506151E-2</c:v>
                </c:pt>
                <c:pt idx="10">
                  <c:v>7.655127602641372E-2</c:v>
                </c:pt>
                <c:pt idx="11">
                  <c:v>7.2080994591263339E-2</c:v>
                </c:pt>
                <c:pt idx="12">
                  <c:v>6.8103999553845579E-2</c:v>
                </c:pt>
                <c:pt idx="13">
                  <c:v>6.4542910579810847E-2</c:v>
                </c:pt>
                <c:pt idx="14">
                  <c:v>6.1335727669146356E-2</c:v>
                </c:pt>
                <c:pt idx="15">
                  <c:v>5.8432190751941775E-2</c:v>
                </c:pt>
                <c:pt idx="16">
                  <c:v>5.5791126535315434E-2</c:v>
                </c:pt>
                <c:pt idx="17">
                  <c:v>5.3378483751276372E-2</c:v>
                </c:pt>
                <c:pt idx="18">
                  <c:v>5.1165857057997262E-2</c:v>
                </c:pt>
                <c:pt idx="19">
                  <c:v>4.9129363449474363E-2</c:v>
                </c:pt>
                <c:pt idx="20">
                  <c:v>4.7248776719711401E-2</c:v>
                </c:pt>
                <c:pt idx="21">
                  <c:v>4.5506853385452017E-2</c:v>
                </c:pt>
                <c:pt idx="22">
                  <c:v>4.3888802414685894E-2</c:v>
                </c:pt>
                <c:pt idx="23">
                  <c:v>4.2381864197558773E-2</c:v>
                </c:pt>
                <c:pt idx="24">
                  <c:v>4.0974973375126962E-2</c:v>
                </c:pt>
                <c:pt idx="25">
                  <c:v>3.9658486666049785E-2</c:v>
                </c:pt>
                <c:pt idx="26">
                  <c:v>3.8423961528019156E-2</c:v>
                </c:pt>
                <c:pt idx="27">
                  <c:v>3.7263974911324702E-2</c:v>
                </c:pt>
                <c:pt idx="28">
                  <c:v>3.6171973880403101E-2</c:v>
                </c:pt>
                <c:pt idx="29">
                  <c:v>3.5142151752363772E-2</c:v>
                </c:pt>
                <c:pt idx="30">
                  <c:v>3.4169344807954763E-2</c:v>
                </c:pt>
                <c:pt idx="31">
                  <c:v>3.324894569593654E-2</c:v>
                </c:pt>
                <c:pt idx="32">
                  <c:v>3.2376830465803343E-2</c:v>
                </c:pt>
                <c:pt idx="33">
                  <c:v>3.0103712217023178E-2</c:v>
                </c:pt>
                <c:pt idx="34">
                  <c:v>2.806184059864698E-2</c:v>
                </c:pt>
                <c:pt idx="35">
                  <c:v>2.6220880483361006E-2</c:v>
                </c:pt>
                <c:pt idx="36">
                  <c:v>2.4555312623828287E-2</c:v>
                </c:pt>
                <c:pt idx="37">
                  <c:v>2.3043544497383644E-2</c:v>
                </c:pt>
                <c:pt idx="38">
                  <c:v>2.1667206944788086E-2</c:v>
                </c:pt>
                <c:pt idx="39">
                  <c:v>2.0410593523267535E-2</c:v>
                </c:pt>
                <c:pt idx="40">
                  <c:v>1.9260210414261465E-2</c:v>
                </c:pt>
                <c:pt idx="41">
                  <c:v>1.8204412655238537E-2</c:v>
                </c:pt>
                <c:pt idx="42">
                  <c:v>1.7233108279825101E-2</c:v>
                </c:pt>
                <c:pt idx="43">
                  <c:v>1.633751625522269E-2</c:v>
                </c:pt>
                <c:pt idx="44">
                  <c:v>1.5509967320935373E-2</c:v>
                </c:pt>
                <c:pt idx="45">
                  <c:v>1.4743739254104883E-2</c:v>
                </c:pt>
                <c:pt idx="46">
                  <c:v>1.4032919924628011E-2</c:v>
                </c:pt>
                <c:pt idx="47">
                  <c:v>1.337229290868853E-2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07C4-4B21-A8D1-2074D7E4733C}"/>
            </c:ext>
          </c:extLst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07C4-4B21-A8D1-2074D7E47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657095072"/>
        <c:axId val="-1657097248"/>
      </c:scatterChart>
      <c:valAx>
        <c:axId val="-1657095072"/>
        <c:scaling>
          <c:orientation val="minMax"/>
          <c:max val="3"/>
          <c:min val="0"/>
        </c:scaling>
        <c:delete val="0"/>
        <c:axPos val="b"/>
        <c:majorGridlines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-1657097248"/>
        <c:crosses val="autoZero"/>
        <c:crossBetween val="midCat"/>
      </c:valAx>
      <c:valAx>
        <c:axId val="-1657097248"/>
        <c:scaling>
          <c:orientation val="minMax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-16570950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35278402699663"/>
          <c:y val="0.16817637795275567"/>
          <c:w val="0.20985119047619055"/>
          <c:h val="0.4502939632545933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0</xdr:colOff>
      <xdr:row>15</xdr:row>
      <xdr:rowOff>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15</xdr:col>
      <xdr:colOff>0</xdr:colOff>
      <xdr:row>31</xdr:row>
      <xdr:rowOff>0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</cdr:x>
      <cdr:y>0.21333</cdr:y>
    </cdr:from>
    <cdr:to>
      <cdr:x>0.8125</cdr:x>
      <cdr:y>0.27333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0400" y="609600"/>
          <a:ext cx="26670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>
            <a:ln>
              <a:solidFill>
                <a:schemeClr val="bg1"/>
              </a:solidFill>
            </a:ln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0.75</cdr:x>
      <cdr:y>0.18667</cdr:y>
    </cdr:from>
    <cdr:to>
      <cdr:x>0.84152</cdr:x>
      <cdr:y>0.23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3200400" y="533399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0.72768</cdr:x>
      <cdr:y>0.18333</cdr:y>
    </cdr:from>
    <cdr:to>
      <cdr:x>0.8192</cdr:x>
      <cdr:y>0.22667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105150" y="523875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tabSelected="1" workbookViewId="0">
      <selection activeCell="H23" sqref="H23:H26"/>
    </sheetView>
  </sheetViews>
  <sheetFormatPr defaultColWidth="9.140625" defaultRowHeight="14.25" x14ac:dyDescent="0.25"/>
  <cols>
    <col min="1" max="1" width="23.5703125" style="9" bestFit="1" customWidth="1"/>
    <col min="2" max="16" width="9.140625" style="1"/>
    <col min="17" max="17" width="6.5703125" style="20" customWidth="1"/>
    <col min="18" max="18" width="6.5703125" style="21" customWidth="1"/>
    <col min="19" max="19" width="6.5703125" style="22" customWidth="1"/>
    <col min="20" max="20" width="6.5703125" style="21" customWidth="1"/>
    <col min="21" max="21" width="6.5703125" style="22" customWidth="1"/>
    <col min="22" max="22" width="6.5703125" style="21" customWidth="1"/>
    <col min="23" max="23" width="6.5703125" style="22" customWidth="1"/>
    <col min="24" max="24" width="6.5703125" style="21" customWidth="1"/>
    <col min="25" max="27" width="6.5703125" style="22" customWidth="1"/>
    <col min="28" max="28" width="6.5703125" style="21" customWidth="1"/>
    <col min="29" max="29" width="6.5703125" style="22" customWidth="1"/>
    <col min="30" max="16384" width="9.140625" style="1"/>
  </cols>
  <sheetData>
    <row r="1" spans="1:37" ht="15" customHeight="1" x14ac:dyDescent="0.25">
      <c r="A1" s="15" t="s">
        <v>0</v>
      </c>
    </row>
    <row r="2" spans="1:37" ht="15" customHeight="1" x14ac:dyDescent="0.25">
      <c r="Z2" s="21" t="s">
        <v>32</v>
      </c>
      <c r="AB2" s="21" t="s">
        <v>32</v>
      </c>
    </row>
    <row r="3" spans="1:37" ht="15" customHeight="1" x14ac:dyDescent="0.25">
      <c r="A3" s="3" t="s">
        <v>1</v>
      </c>
      <c r="B3" s="34" t="s">
        <v>2</v>
      </c>
      <c r="C3" s="35"/>
      <c r="D3" s="35"/>
      <c r="E3" s="35"/>
      <c r="R3" s="22" t="s">
        <v>4</v>
      </c>
      <c r="T3" s="22" t="s">
        <v>5</v>
      </c>
      <c r="V3" s="22" t="s">
        <v>6</v>
      </c>
      <c r="X3" s="22" t="s">
        <v>7</v>
      </c>
      <c r="Z3" s="22" t="s">
        <v>5</v>
      </c>
      <c r="AB3" s="22" t="s">
        <v>6</v>
      </c>
      <c r="AE3" s="28" t="s">
        <v>3</v>
      </c>
      <c r="AF3" s="28"/>
      <c r="AG3" s="28"/>
      <c r="AH3" s="28"/>
      <c r="AI3" s="28"/>
    </row>
    <row r="4" spans="1:37" ht="15" customHeight="1" x14ac:dyDescent="0.25">
      <c r="A4" s="3"/>
      <c r="B4" s="2"/>
      <c r="C4" s="2"/>
      <c r="D4" s="2"/>
      <c r="E4" s="2"/>
      <c r="P4" s="9"/>
      <c r="R4" s="22" t="s">
        <v>8</v>
      </c>
      <c r="S4" s="22" t="s">
        <v>34</v>
      </c>
      <c r="T4" s="22" t="s">
        <v>8</v>
      </c>
      <c r="U4" s="22" t="s">
        <v>34</v>
      </c>
      <c r="V4" s="22" t="s">
        <v>8</v>
      </c>
      <c r="W4" s="22" t="s">
        <v>34</v>
      </c>
      <c r="X4" s="22" t="s">
        <v>8</v>
      </c>
      <c r="Y4" s="22" t="s">
        <v>34</v>
      </c>
      <c r="Z4" s="22" t="s">
        <v>8</v>
      </c>
      <c r="AA4" s="22" t="s">
        <v>42</v>
      </c>
      <c r="AB4" s="22" t="s">
        <v>8</v>
      </c>
      <c r="AC4" s="22" t="s">
        <v>42</v>
      </c>
      <c r="AE4" s="29" t="s">
        <v>39</v>
      </c>
      <c r="AF4" s="29">
        <f>IF(B14="A",1,IF(B14="B",1.4,IF(B14="C",1.7,IF(B14="D",2.4,2))))</f>
        <v>1.4</v>
      </c>
      <c r="AG4" s="29">
        <f>IF(B14="A",0,IF(B14="B",0.4,IF(B14="C",0.6,IF(B14="D",1.5,1.1))))</f>
        <v>0.4</v>
      </c>
      <c r="AH4" s="29">
        <f>IF(B14="A",1,IF(B14="B",1,IF(B14="C",1,IF(B14="D",0.9,1))))</f>
        <v>1</v>
      </c>
      <c r="AI4" s="29">
        <f>IF(B14="A",1,IF(B14="B",1.2,IF(B14="C",1.5,IF(B14="D",1.8,1.6))))</f>
        <v>1.2</v>
      </c>
      <c r="AJ4" s="9"/>
      <c r="AK4" s="9"/>
    </row>
    <row r="5" spans="1:37" ht="15" customHeight="1" x14ac:dyDescent="0.25">
      <c r="A5" s="9" t="s">
        <v>33</v>
      </c>
      <c r="Q5" s="23">
        <v>0</v>
      </c>
      <c r="R5" s="24">
        <v>0</v>
      </c>
      <c r="S5" s="25">
        <f>C17</f>
        <v>7.3200000000000001E-2</v>
      </c>
      <c r="T5" s="24">
        <v>0</v>
      </c>
      <c r="U5" s="25">
        <f>C18</f>
        <v>9.8400000000000001E-2</v>
      </c>
      <c r="V5" s="24">
        <v>0</v>
      </c>
      <c r="W5" s="25">
        <f>C19</f>
        <v>0.28974999999999995</v>
      </c>
      <c r="X5" s="24">
        <v>0</v>
      </c>
      <c r="Y5" s="25">
        <f>C20</f>
        <v>0.36220726199999997</v>
      </c>
      <c r="Z5" s="25">
        <f>T5</f>
        <v>0</v>
      </c>
      <c r="AA5" s="25">
        <f>U5</f>
        <v>9.8400000000000001E-2</v>
      </c>
      <c r="AB5" s="24">
        <f>IF($B$29="",-1,V5)</f>
        <v>0</v>
      </c>
      <c r="AC5" s="24">
        <f>W5</f>
        <v>0.28974999999999995</v>
      </c>
      <c r="AE5" s="29" t="s">
        <v>40</v>
      </c>
      <c r="AF5" s="29">
        <f>IF(B14="A",1,IF(B14="B",1.1,IF(B14="C",1.05,IF(B14="D",1.25,1.15))))</f>
        <v>1.1000000000000001</v>
      </c>
      <c r="AG5" s="29">
        <f>IF(B14="A",0,IF(B14="B",0.2,IF(B14="C",0.33,IF(B14="D",0.5,0.4))))</f>
        <v>0.2</v>
      </c>
      <c r="AH5" s="28"/>
      <c r="AI5" s="28"/>
    </row>
    <row r="6" spans="1:37" ht="15" customHeight="1" x14ac:dyDescent="0.25">
      <c r="A6" s="3" t="s">
        <v>9</v>
      </c>
      <c r="B6" s="3" t="s">
        <v>24</v>
      </c>
      <c r="C6" s="3" t="s">
        <v>25</v>
      </c>
      <c r="D6" s="3" t="s">
        <v>26</v>
      </c>
      <c r="E6" s="3" t="s">
        <v>27</v>
      </c>
      <c r="N6" s="9">
        <v>0</v>
      </c>
      <c r="O6" s="13">
        <f>MAX(1,G20)</f>
        <v>1</v>
      </c>
      <c r="Q6" s="25" t="s">
        <v>35</v>
      </c>
      <c r="R6" s="24">
        <f>D17</f>
        <v>0.1324334995790668</v>
      </c>
      <c r="S6" s="25">
        <f>G17</f>
        <v>0.17275199999999999</v>
      </c>
      <c r="T6" s="24">
        <f>D18</f>
        <v>0.13695494303078279</v>
      </c>
      <c r="U6" s="25">
        <f>G18</f>
        <v>0.2278944</v>
      </c>
      <c r="V6" s="24">
        <f>D19</f>
        <v>0.16192482301992331</v>
      </c>
      <c r="W6" s="25">
        <f>G19</f>
        <v>0.6982974999999999</v>
      </c>
      <c r="X6" s="24">
        <f>D20</f>
        <v>0.17014941082776122</v>
      </c>
      <c r="Y6" s="25">
        <f>G20</f>
        <v>0.88559675558999984</v>
      </c>
      <c r="Z6" s="25">
        <f t="shared" ref="Z6:Z52" si="0">T6</f>
        <v>0.13695494303078279</v>
      </c>
      <c r="AA6" s="25">
        <f>U6/1.5</f>
        <v>0.1519296</v>
      </c>
      <c r="AB6" s="24">
        <f t="shared" ref="AB6:AB52" si="1">IF($B$29="",-1,V6)</f>
        <v>0.16192482301992331</v>
      </c>
      <c r="AC6" s="24">
        <f t="shared" ref="AC6:AC52" si="2">MAX(W6/$AF$6/$B$29,0.2*$C$19)</f>
        <v>0.11936709401709401</v>
      </c>
      <c r="AE6" s="30" t="s">
        <v>10</v>
      </c>
      <c r="AF6" s="31">
        <f>MAX(SQRT(10/(5+B13*100)),0.55)</f>
        <v>1</v>
      </c>
      <c r="AG6" s="28"/>
      <c r="AH6" s="28"/>
      <c r="AI6" s="28"/>
    </row>
    <row r="7" spans="1:37" ht="15" customHeight="1" x14ac:dyDescent="0.25">
      <c r="A7" s="3" t="s">
        <v>4</v>
      </c>
      <c r="B7" s="4">
        <v>30</v>
      </c>
      <c r="C7" s="5">
        <v>6.0999999999999999E-2</v>
      </c>
      <c r="D7" s="5">
        <v>2.36</v>
      </c>
      <c r="E7" s="5">
        <v>0.28000000000000003</v>
      </c>
      <c r="Q7" s="25" t="s">
        <v>36</v>
      </c>
      <c r="R7" s="24">
        <f>E17</f>
        <v>0.39730049873720041</v>
      </c>
      <c r="S7" s="25">
        <f>S6</f>
        <v>0.17275199999999999</v>
      </c>
      <c r="T7" s="24">
        <f>E18</f>
        <v>0.41086482909234839</v>
      </c>
      <c r="U7" s="25">
        <f>U6</f>
        <v>0.2278944</v>
      </c>
      <c r="V7" s="24">
        <f>E19</f>
        <v>0.48577446905976995</v>
      </c>
      <c r="W7" s="25">
        <f>W6</f>
        <v>0.6982974999999999</v>
      </c>
      <c r="X7" s="24">
        <f>E20</f>
        <v>0.51044823248328364</v>
      </c>
      <c r="Y7" s="25">
        <f>Y6</f>
        <v>0.88559675558999984</v>
      </c>
      <c r="Z7" s="25">
        <f t="shared" si="0"/>
        <v>0.41086482909234839</v>
      </c>
      <c r="AA7" s="25">
        <f t="shared" ref="AA7:AA52" si="3">U7/1.5</f>
        <v>0.1519296</v>
      </c>
      <c r="AB7" s="24">
        <f t="shared" si="1"/>
        <v>0.48577446905976995</v>
      </c>
      <c r="AC7" s="24">
        <f t="shared" si="2"/>
        <v>0.11936709401709401</v>
      </c>
      <c r="AE7" s="28" t="str">
        <f>CONCATENATE(B3," - spettri elastici")</f>
        <v>Piazza Cairoli, Messina - spettri elastici</v>
      </c>
      <c r="AF7" s="28"/>
      <c r="AG7" s="28"/>
      <c r="AH7" s="28"/>
      <c r="AI7" s="28"/>
    </row>
    <row r="8" spans="1:37" ht="15" customHeight="1" x14ac:dyDescent="0.25">
      <c r="A8" s="3" t="s">
        <v>5</v>
      </c>
      <c r="B8" s="4">
        <v>50</v>
      </c>
      <c r="C8" s="5">
        <v>8.2000000000000003E-2</v>
      </c>
      <c r="D8" s="5">
        <v>2.3159999999999998</v>
      </c>
      <c r="E8" s="5">
        <v>0.29199999999999998</v>
      </c>
      <c r="Q8" s="25"/>
      <c r="R8" s="24">
        <f t="shared" ref="R8:R36" si="4">R$7+(R$37-R$7)*(ROW(R8)-ROW(R$7))/30</f>
        <v>0.44552381544596042</v>
      </c>
      <c r="S8" s="25">
        <f>S$7*R$7/R8</f>
        <v>0.1540533937319313</v>
      </c>
      <c r="T8" s="24">
        <f t="shared" ref="T8:T36" si="5">T$7+(T$37-T$7)*(ROW(T8)-ROW(T$7))/30</f>
        <v>0.46143600145593677</v>
      </c>
      <c r="U8" s="25">
        <f>U$7*T$7/T8</f>
        <v>0.20291826691386697</v>
      </c>
      <c r="V8" s="24">
        <f t="shared" ref="V8:V36" si="6">V$7+(V$37-V$7)*(ROW(V8)-ROW(V$7))/30</f>
        <v>0.55624865342444429</v>
      </c>
      <c r="W8" s="25">
        <f>W$7*V$7/V8</f>
        <v>0.60982637031109777</v>
      </c>
      <c r="X8" s="24">
        <f t="shared" ref="X8:X36" si="7">X$7+(X$37-X$7)*(ROW(X8)-ROW(X$7))/30</f>
        <v>0.59196662473384087</v>
      </c>
      <c r="Y8" s="25">
        <f>Y$7*X$7/X8</f>
        <v>0.76364321854647899</v>
      </c>
      <c r="Z8" s="25">
        <f t="shared" si="0"/>
        <v>0.46143600145593677</v>
      </c>
      <c r="AA8" s="25">
        <f t="shared" si="3"/>
        <v>0.13527884460924464</v>
      </c>
      <c r="AB8" s="24">
        <f t="shared" si="1"/>
        <v>0.55624865342444429</v>
      </c>
      <c r="AC8" s="24">
        <f t="shared" si="2"/>
        <v>0.10424382398480304</v>
      </c>
    </row>
    <row r="9" spans="1:37" ht="15" customHeight="1" x14ac:dyDescent="0.25">
      <c r="A9" s="3" t="s">
        <v>6</v>
      </c>
      <c r="B9" s="4">
        <v>475</v>
      </c>
      <c r="C9" s="5">
        <v>0.25</v>
      </c>
      <c r="D9" s="5">
        <v>2.41</v>
      </c>
      <c r="E9" s="5">
        <v>0.36</v>
      </c>
      <c r="Q9" s="25"/>
      <c r="R9" s="24">
        <f t="shared" si="4"/>
        <v>0.49374713215472038</v>
      </c>
      <c r="S9" s="25">
        <f t="shared" ref="S9:U37" si="8">S$7*R$7/R9</f>
        <v>0.13900730006942416</v>
      </c>
      <c r="T9" s="24">
        <f t="shared" si="5"/>
        <v>0.51200717381952521</v>
      </c>
      <c r="U9" s="25">
        <f t="shared" si="8"/>
        <v>0.18287594099239668</v>
      </c>
      <c r="V9" s="24">
        <f t="shared" si="6"/>
        <v>0.62672283778911864</v>
      </c>
      <c r="W9" s="25">
        <f t="shared" ref="W9:W37" si="9">W$7*V$7/V9</f>
        <v>0.54125217218014421</v>
      </c>
      <c r="X9" s="24">
        <f t="shared" si="7"/>
        <v>0.67348501698439811</v>
      </c>
      <c r="Y9" s="25">
        <f t="shared" ref="Y9:Y37" si="10">Y$7*X$7/X9</f>
        <v>0.67121210893147176</v>
      </c>
      <c r="Z9" s="25">
        <f t="shared" si="0"/>
        <v>0.51200717381952521</v>
      </c>
      <c r="AA9" s="25">
        <f t="shared" si="3"/>
        <v>0.12191729399493112</v>
      </c>
      <c r="AB9" s="24">
        <f t="shared" si="1"/>
        <v>0.62672283778911864</v>
      </c>
      <c r="AC9" s="24">
        <f t="shared" si="2"/>
        <v>9.2521738834212691E-2</v>
      </c>
    </row>
    <row r="10" spans="1:37" ht="15" customHeight="1" x14ac:dyDescent="0.25">
      <c r="A10" s="3" t="s">
        <v>7</v>
      </c>
      <c r="B10" s="4">
        <v>975</v>
      </c>
      <c r="C10" s="5">
        <v>0.33900000000000002</v>
      </c>
      <c r="D10" s="5">
        <v>2.4449999999999998</v>
      </c>
      <c r="E10" s="5">
        <v>0.38300000000000001</v>
      </c>
      <c r="Q10" s="25"/>
      <c r="R10" s="24">
        <f t="shared" si="4"/>
        <v>0.54197044886348034</v>
      </c>
      <c r="S10" s="25">
        <f t="shared" si="8"/>
        <v>0.12663874183874094</v>
      </c>
      <c r="T10" s="24">
        <f t="shared" si="5"/>
        <v>0.56257834618311353</v>
      </c>
      <c r="U10" s="25">
        <f t="shared" si="8"/>
        <v>0.16643689602057032</v>
      </c>
      <c r="V10" s="24">
        <f t="shared" si="6"/>
        <v>0.69719702215379298</v>
      </c>
      <c r="W10" s="25">
        <f t="shared" si="9"/>
        <v>0.48654123085660289</v>
      </c>
      <c r="X10" s="24">
        <f t="shared" si="7"/>
        <v>0.75500340923495535</v>
      </c>
      <c r="Y10" s="25">
        <f t="shared" si="10"/>
        <v>0.59874073819336704</v>
      </c>
      <c r="Z10" s="25">
        <f t="shared" si="0"/>
        <v>0.56257834618311353</v>
      </c>
      <c r="AA10" s="25">
        <f t="shared" si="3"/>
        <v>0.11095793068038022</v>
      </c>
      <c r="AB10" s="24">
        <f t="shared" si="1"/>
        <v>0.69719702215379298</v>
      </c>
      <c r="AC10" s="24">
        <f t="shared" si="2"/>
        <v>8.316944117206887E-2</v>
      </c>
    </row>
    <row r="11" spans="1:37" ht="15" customHeight="1" x14ac:dyDescent="0.25">
      <c r="A11" s="3"/>
      <c r="B11" s="2"/>
      <c r="C11" s="2"/>
      <c r="D11" s="2"/>
      <c r="E11" s="2"/>
      <c r="Q11" s="25"/>
      <c r="R11" s="24">
        <f t="shared" si="4"/>
        <v>0.59019376557224035</v>
      </c>
      <c r="S11" s="25">
        <f t="shared" si="8"/>
        <v>0.11629139404971893</v>
      </c>
      <c r="T11" s="24">
        <f t="shared" si="5"/>
        <v>0.61314951854670197</v>
      </c>
      <c r="U11" s="25">
        <f t="shared" si="8"/>
        <v>0.15270956084094428</v>
      </c>
      <c r="V11" s="24">
        <f t="shared" si="6"/>
        <v>0.76767120651846732</v>
      </c>
      <c r="W11" s="25">
        <f t="shared" si="9"/>
        <v>0.44187549881761051</v>
      </c>
      <c r="X11" s="24">
        <f t="shared" si="7"/>
        <v>0.83652180148551247</v>
      </c>
      <c r="Y11" s="25">
        <f t="shared" si="10"/>
        <v>0.54039392372211226</v>
      </c>
      <c r="Z11" s="25">
        <f t="shared" si="0"/>
        <v>0.61314951854670197</v>
      </c>
      <c r="AA11" s="25">
        <f t="shared" si="3"/>
        <v>0.10180637389396285</v>
      </c>
      <c r="AB11" s="24">
        <f t="shared" si="1"/>
        <v>0.76767120651846732</v>
      </c>
      <c r="AC11" s="24">
        <f t="shared" si="2"/>
        <v>7.5534273302155647E-2</v>
      </c>
    </row>
    <row r="12" spans="1:37" ht="15" customHeight="1" x14ac:dyDescent="0.25">
      <c r="A12" s="3" t="s">
        <v>11</v>
      </c>
      <c r="B12" s="4" t="s">
        <v>12</v>
      </c>
      <c r="C12" s="2"/>
      <c r="D12" s="3" t="s">
        <v>41</v>
      </c>
      <c r="E12" s="6">
        <v>0</v>
      </c>
      <c r="Q12" s="25"/>
      <c r="R12" s="24">
        <f t="shared" si="4"/>
        <v>0.63841708228100036</v>
      </c>
      <c r="S12" s="25">
        <f t="shared" si="8"/>
        <v>0.10750723572844384</v>
      </c>
      <c r="T12" s="24">
        <f t="shared" si="5"/>
        <v>0.6637206909102904</v>
      </c>
      <c r="U12" s="25">
        <f t="shared" si="8"/>
        <v>0.14107409184228517</v>
      </c>
      <c r="V12" s="24">
        <f t="shared" si="6"/>
        <v>0.83814539088314166</v>
      </c>
      <c r="W12" s="25">
        <f t="shared" si="9"/>
        <v>0.40472106748787179</v>
      </c>
      <c r="X12" s="24">
        <f t="shared" si="7"/>
        <v>0.91804019373606982</v>
      </c>
      <c r="Y12" s="25">
        <f t="shared" si="10"/>
        <v>0.49240904882843023</v>
      </c>
      <c r="Z12" s="25">
        <f t="shared" si="0"/>
        <v>0.6637206909102904</v>
      </c>
      <c r="AA12" s="25">
        <f t="shared" si="3"/>
        <v>9.4049394561523447E-2</v>
      </c>
      <c r="AB12" s="24">
        <f t="shared" si="1"/>
        <v>0.83814539088314166</v>
      </c>
      <c r="AC12" s="24">
        <f t="shared" si="2"/>
        <v>6.9183088459465261E-2</v>
      </c>
    </row>
    <row r="13" spans="1:37" ht="15" customHeight="1" x14ac:dyDescent="0.25">
      <c r="A13" s="9" t="s">
        <v>13</v>
      </c>
      <c r="B13" s="6">
        <v>0.05</v>
      </c>
      <c r="E13" s="32" t="str">
        <f>IF(OR(E12&lt;0,E12&gt;1),"errore","")</f>
        <v/>
      </c>
      <c r="Q13" s="25"/>
      <c r="R13" s="24">
        <f t="shared" si="4"/>
        <v>0.68664039898976026</v>
      </c>
      <c r="S13" s="25">
        <f t="shared" si="8"/>
        <v>9.9956914651146783E-2</v>
      </c>
      <c r="T13" s="24">
        <f t="shared" si="5"/>
        <v>0.71429186327387872</v>
      </c>
      <c r="U13" s="25">
        <f t="shared" si="8"/>
        <v>0.13108618272360409</v>
      </c>
      <c r="V13" s="24">
        <f t="shared" si="6"/>
        <v>0.90861957524781611</v>
      </c>
      <c r="W13" s="25">
        <f t="shared" si="9"/>
        <v>0.37333016649541961</v>
      </c>
      <c r="X13" s="24">
        <f t="shared" si="7"/>
        <v>0.99955858598662695</v>
      </c>
      <c r="Y13" s="25">
        <f t="shared" si="10"/>
        <v>0.45225092848123855</v>
      </c>
      <c r="Z13" s="25">
        <f t="shared" si="0"/>
        <v>0.71429186327387872</v>
      </c>
      <c r="AA13" s="25">
        <f t="shared" si="3"/>
        <v>8.7390788482402726E-2</v>
      </c>
      <c r="AB13" s="24">
        <f t="shared" si="1"/>
        <v>0.90861957524781611</v>
      </c>
      <c r="AC13" s="24">
        <f t="shared" si="2"/>
        <v>6.3817122477849514E-2</v>
      </c>
    </row>
    <row r="14" spans="1:37" ht="15" customHeight="1" x14ac:dyDescent="0.25">
      <c r="A14" s="9" t="s">
        <v>14</v>
      </c>
      <c r="B14" s="7" t="s">
        <v>43</v>
      </c>
      <c r="Q14" s="25"/>
      <c r="R14" s="24">
        <f t="shared" si="4"/>
        <v>0.73486371569852038</v>
      </c>
      <c r="S14" s="25">
        <f t="shared" si="8"/>
        <v>9.3397529761839931E-2</v>
      </c>
      <c r="T14" s="24">
        <f t="shared" si="5"/>
        <v>0.76486303563746705</v>
      </c>
      <c r="U14" s="25">
        <f t="shared" si="8"/>
        <v>0.12241903366275922</v>
      </c>
      <c r="V14" s="24">
        <f t="shared" si="6"/>
        <v>0.97909375961249034</v>
      </c>
      <c r="W14" s="25">
        <f t="shared" si="9"/>
        <v>0.34645823648444107</v>
      </c>
      <c r="X14" s="24">
        <f t="shared" si="7"/>
        <v>1.0810769782371841</v>
      </c>
      <c r="Y14" s="25">
        <f t="shared" si="10"/>
        <v>0.41814903812026943</v>
      </c>
      <c r="Z14" s="25">
        <f t="shared" si="0"/>
        <v>0.76486303563746705</v>
      </c>
      <c r="AA14" s="25">
        <f t="shared" si="3"/>
        <v>8.1612689108506151E-2</v>
      </c>
      <c r="AB14" s="24">
        <f t="shared" si="1"/>
        <v>0.97909375961249034</v>
      </c>
      <c r="AC14" s="24">
        <f t="shared" si="2"/>
        <v>5.9223630168280528E-2</v>
      </c>
    </row>
    <row r="15" spans="1:37" ht="15" customHeight="1" x14ac:dyDescent="0.25">
      <c r="Q15" s="25"/>
      <c r="R15" s="24">
        <f t="shared" si="4"/>
        <v>0.78308703240728028</v>
      </c>
      <c r="S15" s="25">
        <f t="shared" si="8"/>
        <v>8.7646012406641854E-2</v>
      </c>
      <c r="T15" s="24">
        <f t="shared" si="5"/>
        <v>0.81543420800105548</v>
      </c>
      <c r="U15" s="25">
        <f t="shared" si="8"/>
        <v>0.11482691403962057</v>
      </c>
      <c r="V15" s="24">
        <f t="shared" si="6"/>
        <v>1.0495679439771646</v>
      </c>
      <c r="W15" s="25">
        <f t="shared" si="9"/>
        <v>0.32319498633205679</v>
      </c>
      <c r="X15" s="24">
        <f t="shared" si="7"/>
        <v>1.1625953704877414</v>
      </c>
      <c r="Y15" s="25">
        <f t="shared" si="10"/>
        <v>0.38882943288703942</v>
      </c>
      <c r="Z15" s="25">
        <f t="shared" si="0"/>
        <v>0.81543420800105548</v>
      </c>
      <c r="AA15" s="25">
        <f t="shared" si="3"/>
        <v>7.655127602641372E-2</v>
      </c>
      <c r="AB15" s="24">
        <f t="shared" si="1"/>
        <v>1.0495679439771646</v>
      </c>
      <c r="AC15" s="24">
        <f t="shared" si="2"/>
        <v>5.7949999999999995E-2</v>
      </c>
    </row>
    <row r="16" spans="1:37" ht="15" customHeight="1" x14ac:dyDescent="0.25">
      <c r="A16" s="9" t="s">
        <v>15</v>
      </c>
      <c r="B16" s="8" t="s">
        <v>16</v>
      </c>
      <c r="C16" s="9" t="s">
        <v>19</v>
      </c>
      <c r="D16" s="9" t="s">
        <v>20</v>
      </c>
      <c r="E16" s="9" t="s">
        <v>21</v>
      </c>
      <c r="F16" s="9" t="s">
        <v>22</v>
      </c>
      <c r="G16" s="9" t="s">
        <v>23</v>
      </c>
      <c r="Q16" s="25"/>
      <c r="R16" s="24">
        <f t="shared" si="4"/>
        <v>0.83131034911604029</v>
      </c>
      <c r="S16" s="25">
        <f t="shared" si="8"/>
        <v>8.2561772304206388E-2</v>
      </c>
      <c r="T16" s="24">
        <f t="shared" si="5"/>
        <v>0.86600538036464392</v>
      </c>
      <c r="U16" s="25">
        <f t="shared" si="8"/>
        <v>0.10812149188689502</v>
      </c>
      <c r="V16" s="24">
        <f t="shared" si="6"/>
        <v>1.1200421283418391</v>
      </c>
      <c r="W16" s="25">
        <f t="shared" si="9"/>
        <v>0.3028592306705945</v>
      </c>
      <c r="X16" s="24">
        <f t="shared" si="7"/>
        <v>1.2441137627382988</v>
      </c>
      <c r="Y16" s="25">
        <f t="shared" si="10"/>
        <v>0.36335206001489723</v>
      </c>
      <c r="Z16" s="25">
        <f t="shared" si="0"/>
        <v>0.86600538036464392</v>
      </c>
      <c r="AA16" s="25">
        <f t="shared" si="3"/>
        <v>7.2080994591263339E-2</v>
      </c>
      <c r="AB16" s="24">
        <f t="shared" si="1"/>
        <v>1.1200421283418391</v>
      </c>
      <c r="AC16" s="24">
        <f t="shared" si="2"/>
        <v>5.7949999999999995E-2</v>
      </c>
    </row>
    <row r="17" spans="1:29" ht="15" customHeight="1" x14ac:dyDescent="0.25">
      <c r="A17" s="8" t="s">
        <v>4</v>
      </c>
      <c r="B17" s="19">
        <f>MAX($AH$4,MIN($AI$4,$AF$4-$AG$4*D7*C7))*IF($B$12="T1",1,IF($B$12="T4",1+0.4*$E$12,1+0.2*$E$12))</f>
        <v>1.2</v>
      </c>
      <c r="C17" s="19">
        <f>B17*C7</f>
        <v>7.3200000000000001E-2</v>
      </c>
      <c r="D17" s="19">
        <f>E17/3</f>
        <v>0.1324334995790668</v>
      </c>
      <c r="E17" s="19">
        <f>$AF$5*E7^(-$AG$5)*E7</f>
        <v>0.39730049873720041</v>
      </c>
      <c r="F17" s="19">
        <f>4*C7+1.6</f>
        <v>1.8440000000000001</v>
      </c>
      <c r="G17" s="19">
        <f>C17*D7*$AF$6</f>
        <v>0.17275199999999999</v>
      </c>
      <c r="Q17" s="25"/>
      <c r="R17" s="24">
        <f t="shared" si="4"/>
        <v>0.8795336658248003</v>
      </c>
      <c r="S17" s="25">
        <f t="shared" si="8"/>
        <v>7.8035052465542071E-2</v>
      </c>
      <c r="T17" s="24">
        <f t="shared" si="5"/>
        <v>0.91657655272823235</v>
      </c>
      <c r="U17" s="25">
        <f t="shared" si="8"/>
        <v>0.10215599933076837</v>
      </c>
      <c r="V17" s="24">
        <f t="shared" si="6"/>
        <v>1.1905163127065133</v>
      </c>
      <c r="W17" s="25">
        <f t="shared" si="9"/>
        <v>0.28493107879983176</v>
      </c>
      <c r="X17" s="24">
        <f t="shared" si="7"/>
        <v>1.3256321549888559</v>
      </c>
      <c r="Y17" s="25">
        <f t="shared" si="10"/>
        <v>0.34100809706720353</v>
      </c>
      <c r="Z17" s="25">
        <f t="shared" si="0"/>
        <v>0.91657655272823235</v>
      </c>
      <c r="AA17" s="25">
        <f t="shared" si="3"/>
        <v>6.8103999553845579E-2</v>
      </c>
      <c r="AB17" s="24">
        <f t="shared" si="1"/>
        <v>1.1905163127065133</v>
      </c>
      <c r="AC17" s="24">
        <f t="shared" si="2"/>
        <v>5.7949999999999995E-2</v>
      </c>
    </row>
    <row r="18" spans="1:29" ht="15" customHeight="1" x14ac:dyDescent="0.25">
      <c r="A18" s="10" t="s">
        <v>5</v>
      </c>
      <c r="B18" s="19">
        <f>MAX($AH$4,MIN($AI$4,$AF$4-$AG$4*D8*C8))*IF($B$12="T1",1,IF($B$12="T4",1+0.4*$E$12,1+0.2*$E$12))</f>
        <v>1.2</v>
      </c>
      <c r="C18" s="19">
        <f>B18*C8</f>
        <v>9.8400000000000001E-2</v>
      </c>
      <c r="D18" s="19">
        <f t="shared" ref="D18:D20" si="11">E18/3</f>
        <v>0.13695494303078279</v>
      </c>
      <c r="E18" s="19">
        <f>$AF$5*E8^(-$AG$5)*E8</f>
        <v>0.41086482909234839</v>
      </c>
      <c r="F18" s="19">
        <f>4*C8+1.6</f>
        <v>1.9280000000000002</v>
      </c>
      <c r="G18" s="19">
        <f>C18*D8*$AF$6</f>
        <v>0.2278944</v>
      </c>
      <c r="Q18" s="25"/>
      <c r="R18" s="24">
        <f t="shared" si="4"/>
        <v>0.92775698253356031</v>
      </c>
      <c r="S18" s="25">
        <f t="shared" si="8"/>
        <v>7.3978915869130718E-2</v>
      </c>
      <c r="T18" s="24">
        <f t="shared" si="5"/>
        <v>0.96714772509182056</v>
      </c>
      <c r="U18" s="25">
        <f t="shared" si="8"/>
        <v>9.6814365869716271E-2</v>
      </c>
      <c r="V18" s="24">
        <f t="shared" si="6"/>
        <v>1.2609904970711878</v>
      </c>
      <c r="W18" s="25">
        <f t="shared" si="9"/>
        <v>0.26900686253872275</v>
      </c>
      <c r="X18" s="24">
        <f t="shared" si="7"/>
        <v>1.407150547239413</v>
      </c>
      <c r="Y18" s="25">
        <f t="shared" si="10"/>
        <v>0.32125297429666838</v>
      </c>
      <c r="Z18" s="25">
        <f t="shared" si="0"/>
        <v>0.96714772509182056</v>
      </c>
      <c r="AA18" s="25">
        <f t="shared" si="3"/>
        <v>6.4542910579810847E-2</v>
      </c>
      <c r="AB18" s="24">
        <f t="shared" si="1"/>
        <v>1.2609904970711878</v>
      </c>
      <c r="AC18" s="24">
        <f t="shared" si="2"/>
        <v>5.7949999999999995E-2</v>
      </c>
    </row>
    <row r="19" spans="1:29" ht="15" customHeight="1" x14ac:dyDescent="0.25">
      <c r="A19" s="3" t="s">
        <v>6</v>
      </c>
      <c r="B19" s="19">
        <f>MAX($AH$4,MIN($AI$4,$AF$4-$AG$4*D9*C9))*IF($B$12="T1",1,IF($B$12="T4",1+0.4*$E$12,1+0.2*$E$12))</f>
        <v>1.1589999999999998</v>
      </c>
      <c r="C19" s="19">
        <f>B19*C9</f>
        <v>0.28974999999999995</v>
      </c>
      <c r="D19" s="19">
        <f t="shared" si="11"/>
        <v>0.16192482301992331</v>
      </c>
      <c r="E19" s="19">
        <f>$AF$5*E9^(-$AG$5)*E9</f>
        <v>0.48577446905976995</v>
      </c>
      <c r="F19" s="19">
        <f>4*C9+1.6</f>
        <v>2.6</v>
      </c>
      <c r="G19" s="19">
        <f>C19*D9*$AF$6</f>
        <v>0.6982974999999999</v>
      </c>
      <c r="Q19" s="25"/>
      <c r="R19" s="24">
        <f t="shared" si="4"/>
        <v>0.97598029924232022</v>
      </c>
      <c r="S19" s="25">
        <f t="shared" si="8"/>
        <v>7.0323607772750749E-2</v>
      </c>
      <c r="T19" s="24">
        <f t="shared" si="5"/>
        <v>1.017718897455409</v>
      </c>
      <c r="U19" s="25">
        <f t="shared" si="8"/>
        <v>9.2003591503719534E-2</v>
      </c>
      <c r="V19" s="24">
        <f t="shared" si="6"/>
        <v>1.3314646814358622</v>
      </c>
      <c r="W19" s="25">
        <f t="shared" si="9"/>
        <v>0.25476837804097996</v>
      </c>
      <c r="X19" s="24">
        <f t="shared" si="7"/>
        <v>1.4886689394899704</v>
      </c>
      <c r="Y19" s="25">
        <f t="shared" si="10"/>
        <v>0.30366140287626492</v>
      </c>
      <c r="Z19" s="25">
        <f t="shared" si="0"/>
        <v>1.017718897455409</v>
      </c>
      <c r="AA19" s="25">
        <f t="shared" si="3"/>
        <v>6.1335727669146356E-2</v>
      </c>
      <c r="AB19" s="24">
        <f t="shared" si="1"/>
        <v>1.3314646814358622</v>
      </c>
      <c r="AC19" s="24">
        <f t="shared" si="2"/>
        <v>5.7949999999999995E-2</v>
      </c>
    </row>
    <row r="20" spans="1:29" ht="15" customHeight="1" x14ac:dyDescent="0.25">
      <c r="A20" s="3" t="s">
        <v>7</v>
      </c>
      <c r="B20" s="19">
        <f>MAX($AH$4,MIN($AI$4,$AF$4-$AG$4*D10*C10))*IF($B$12="T1",1,IF($B$12="T4",1+0.4*$E$12,1+0.2*$E$12))</f>
        <v>1.0684579999999999</v>
      </c>
      <c r="C20" s="19">
        <f>B20*C10</f>
        <v>0.36220726199999997</v>
      </c>
      <c r="D20" s="19">
        <f t="shared" si="11"/>
        <v>0.17014941082776122</v>
      </c>
      <c r="E20" s="19">
        <f>$AF$5*E10^(-$AG$5)*E10</f>
        <v>0.51044823248328364</v>
      </c>
      <c r="F20" s="19">
        <f>4*C10+1.6</f>
        <v>2.9560000000000004</v>
      </c>
      <c r="G20" s="19">
        <f>C20*D10*$AF$6</f>
        <v>0.88559675558999984</v>
      </c>
      <c r="Q20" s="25"/>
      <c r="R20" s="24">
        <f t="shared" si="4"/>
        <v>1.0242036159510803</v>
      </c>
      <c r="S20" s="25">
        <f t="shared" si="8"/>
        <v>6.7012510685304075E-2</v>
      </c>
      <c r="T20" s="24">
        <f t="shared" si="5"/>
        <v>1.0682900698189974</v>
      </c>
      <c r="U20" s="25">
        <f t="shared" si="8"/>
        <v>8.7648286127912658E-2</v>
      </c>
      <c r="V20" s="24">
        <f t="shared" si="6"/>
        <v>1.4019388658005365</v>
      </c>
      <c r="W20" s="25">
        <f t="shared" si="9"/>
        <v>0.24196140472542341</v>
      </c>
      <c r="X20" s="24">
        <f t="shared" si="7"/>
        <v>1.5701873317405277</v>
      </c>
      <c r="Y20" s="25">
        <f t="shared" si="10"/>
        <v>0.28789641175028097</v>
      </c>
      <c r="Z20" s="25">
        <f t="shared" si="0"/>
        <v>1.0682900698189974</v>
      </c>
      <c r="AA20" s="25">
        <f t="shared" si="3"/>
        <v>5.8432190751941775E-2</v>
      </c>
      <c r="AB20" s="24">
        <f t="shared" si="1"/>
        <v>1.4019388658005365</v>
      </c>
      <c r="AC20" s="24">
        <f t="shared" si="2"/>
        <v>5.7949999999999995E-2</v>
      </c>
    </row>
    <row r="21" spans="1:29" ht="15" customHeight="1" x14ac:dyDescent="0.25">
      <c r="Q21" s="25"/>
      <c r="R21" s="24">
        <f t="shared" si="4"/>
        <v>1.0724269326598403</v>
      </c>
      <c r="S21" s="25">
        <f t="shared" si="8"/>
        <v>6.3999190683901613E-2</v>
      </c>
      <c r="T21" s="24">
        <f t="shared" si="5"/>
        <v>1.1188612421825859</v>
      </c>
      <c r="U21" s="25">
        <f t="shared" si="8"/>
        <v>8.3686689802973155E-2</v>
      </c>
      <c r="V21" s="24">
        <f t="shared" si="6"/>
        <v>1.4724130501652106</v>
      </c>
      <c r="W21" s="25">
        <f t="shared" si="9"/>
        <v>0.23038039310382596</v>
      </c>
      <c r="X21" s="24">
        <f t="shared" si="7"/>
        <v>1.6517057239910846</v>
      </c>
      <c r="Y21" s="25">
        <f t="shared" si="10"/>
        <v>0.27368755342903078</v>
      </c>
      <c r="Z21" s="25">
        <f t="shared" si="0"/>
        <v>1.1188612421825859</v>
      </c>
      <c r="AA21" s="25">
        <f t="shared" si="3"/>
        <v>5.5791126535315434E-2</v>
      </c>
      <c r="AB21" s="24">
        <f t="shared" si="1"/>
        <v>1.4724130501652106</v>
      </c>
      <c r="AC21" s="24">
        <f t="shared" si="2"/>
        <v>5.7949999999999995E-2</v>
      </c>
    </row>
    <row r="22" spans="1:29" ht="15" customHeight="1" x14ac:dyDescent="0.25">
      <c r="A22" s="16"/>
      <c r="G22" s="9" t="s">
        <v>18</v>
      </c>
      <c r="H22" s="9" t="s">
        <v>31</v>
      </c>
      <c r="Q22" s="25"/>
      <c r="R22" s="24">
        <f t="shared" si="4"/>
        <v>1.1206502493686004</v>
      </c>
      <c r="S22" s="25">
        <f t="shared" si="8"/>
        <v>6.1245206340264535E-2</v>
      </c>
      <c r="T22" s="24">
        <f t="shared" si="5"/>
        <v>1.1694324145461743</v>
      </c>
      <c r="U22" s="25">
        <f t="shared" si="8"/>
        <v>8.0067725626914554E-2</v>
      </c>
      <c r="V22" s="24">
        <f t="shared" si="6"/>
        <v>1.5428872345298852</v>
      </c>
      <c r="W22" s="25">
        <f t="shared" si="9"/>
        <v>0.21985734907685775</v>
      </c>
      <c r="X22" s="24">
        <f t="shared" si="7"/>
        <v>1.733224116241642</v>
      </c>
      <c r="Y22" s="25">
        <f t="shared" si="10"/>
        <v>0.2608152600392401</v>
      </c>
      <c r="Z22" s="25">
        <f t="shared" si="0"/>
        <v>1.1694324145461743</v>
      </c>
      <c r="AA22" s="25">
        <f t="shared" si="3"/>
        <v>5.3378483751276372E-2</v>
      </c>
      <c r="AB22" s="24">
        <f t="shared" si="1"/>
        <v>1.5428872345298852</v>
      </c>
      <c r="AC22" s="24">
        <f t="shared" si="2"/>
        <v>5.7949999999999995E-2</v>
      </c>
    </row>
    <row r="23" spans="1:29" ht="15" customHeight="1" x14ac:dyDescent="0.25">
      <c r="A23" s="9" t="s">
        <v>30</v>
      </c>
      <c r="B23" s="4">
        <v>1.679</v>
      </c>
      <c r="F23" s="8" t="s">
        <v>4</v>
      </c>
      <c r="G23" s="19">
        <f>IF($B$23="","",IF($B$23&lt;D17,G17*($B$23/D17+(1-$B$23/D17)/D7/$AF$6),IF($B$23&lt;=E17,G17,IF($B$23&lt;F17,G17*E17/$B$23,G17*E17*F17/$B$23^2))))</f>
        <v>4.0878174960005259E-2</v>
      </c>
      <c r="H23" s="36">
        <f>G23*9.81*($B$23/2/PI())^2*1000</f>
        <v>28.635327934678767</v>
      </c>
      <c r="I23" s="9">
        <f>IF(B23="",-1,B23)</f>
        <v>1.679</v>
      </c>
      <c r="J23" s="13">
        <f>IF($B$23="","",G23)</f>
        <v>4.0878174960005259E-2</v>
      </c>
      <c r="L23" s="9">
        <f>I23</f>
        <v>1.679</v>
      </c>
      <c r="M23" s="13">
        <f>IF($B$23="","",G25)</f>
        <v>0.2020340067351189</v>
      </c>
      <c r="Q23" s="25"/>
      <c r="R23" s="24">
        <f t="shared" si="4"/>
        <v>1.1688735660773601</v>
      </c>
      <c r="S23" s="25">
        <f t="shared" si="8"/>
        <v>5.8718460019743804E-2</v>
      </c>
      <c r="T23" s="24">
        <f t="shared" si="5"/>
        <v>1.2200035869097627</v>
      </c>
      <c r="U23" s="25">
        <f t="shared" si="8"/>
        <v>7.6748785586995896E-2</v>
      </c>
      <c r="V23" s="24">
        <f t="shared" si="6"/>
        <v>1.6133614188945593</v>
      </c>
      <c r="W23" s="25">
        <f t="shared" si="9"/>
        <v>0.2102536315394771</v>
      </c>
      <c r="X23" s="24">
        <f t="shared" si="7"/>
        <v>1.8147425084921993</v>
      </c>
      <c r="Y23" s="25">
        <f t="shared" si="10"/>
        <v>0.24909941573994332</v>
      </c>
      <c r="Z23" s="25">
        <f t="shared" si="0"/>
        <v>1.2200035869097627</v>
      </c>
      <c r="AA23" s="25">
        <f t="shared" si="3"/>
        <v>5.1165857057997262E-2</v>
      </c>
      <c r="AB23" s="24">
        <f t="shared" si="1"/>
        <v>1.6133614188945593</v>
      </c>
      <c r="AC23" s="24">
        <f t="shared" si="2"/>
        <v>5.7949999999999995E-2</v>
      </c>
    </row>
    <row r="24" spans="1:29" ht="15" customHeight="1" x14ac:dyDescent="0.25">
      <c r="A24" s="16"/>
      <c r="F24" s="10" t="s">
        <v>5</v>
      </c>
      <c r="G24" s="19">
        <f>IF($B$23="","",IF($B$23&lt;D18,G18*($B$23/D18+(1-$B$23/D18)/D8/$AF$6),IF($B$23&lt;=E18,G18,IF($B$23&lt;F18,G18*E18/$B$23,G18*E18*F18/$B$23^2))))</f>
        <v>5.5767596013760141E-2</v>
      </c>
      <c r="H24" s="36">
        <f t="shared" ref="H24:H26" si="12">G24*9.81*($B$23/2/PI())^2*1000</f>
        <v>39.065427983150371</v>
      </c>
      <c r="I24" s="9">
        <f>I23</f>
        <v>1.679</v>
      </c>
      <c r="J24" s="13">
        <f t="shared" ref="J24:J26" si="13">IF($B$23="","",G24)</f>
        <v>5.5767596013760141E-2</v>
      </c>
      <c r="L24" s="9">
        <f>IF($B$29="",-1,I24)</f>
        <v>1.679</v>
      </c>
      <c r="M24" s="13">
        <f>IF($B$23="","",G29)</f>
        <v>3.4535727647028877E-2</v>
      </c>
      <c r="Q24" s="25"/>
      <c r="R24" s="24">
        <f t="shared" si="4"/>
        <v>1.2170968827861202</v>
      </c>
      <c r="S24" s="25">
        <f t="shared" si="8"/>
        <v>5.6391941125289974E-2</v>
      </c>
      <c r="T24" s="24">
        <f t="shared" si="5"/>
        <v>1.270574759273351</v>
      </c>
      <c r="U24" s="25">
        <f t="shared" si="8"/>
        <v>7.3694045174211548E-2</v>
      </c>
      <c r="V24" s="24">
        <f t="shared" si="6"/>
        <v>1.6838356032592339</v>
      </c>
      <c r="W24" s="25">
        <f t="shared" si="9"/>
        <v>0.20145380977316288</v>
      </c>
      <c r="X24" s="24">
        <f t="shared" si="7"/>
        <v>1.8962609007427567</v>
      </c>
      <c r="Y24" s="25">
        <f t="shared" si="10"/>
        <v>0.23839087670202952</v>
      </c>
      <c r="Z24" s="25">
        <f t="shared" si="0"/>
        <v>1.270574759273351</v>
      </c>
      <c r="AA24" s="25">
        <f t="shared" si="3"/>
        <v>4.9129363449474363E-2</v>
      </c>
      <c r="AB24" s="24">
        <f t="shared" si="1"/>
        <v>1.6838356032592339</v>
      </c>
      <c r="AC24" s="24">
        <f t="shared" si="2"/>
        <v>5.7949999999999995E-2</v>
      </c>
    </row>
    <row r="25" spans="1:29" ht="15" customHeight="1" x14ac:dyDescent="0.25">
      <c r="A25" s="16"/>
      <c r="C25" s="18" t="s">
        <v>28</v>
      </c>
      <c r="D25" s="17">
        <f>IF(B23="","",G25/G23)</f>
        <v>4.942344097621449</v>
      </c>
      <c r="F25" s="3" t="s">
        <v>6</v>
      </c>
      <c r="G25" s="19">
        <f>IF($B$23="","",IF($B$23&lt;D19,G19*($B$23/D19+(1-$B$23/D19)/D9/$AF$6),IF($B$23&lt;=E19,G19,IF($B$23&lt;F19,G19*E19/$B$23,G19*E19*F19/$B$23^2))))</f>
        <v>0.2020340067351189</v>
      </c>
      <c r="H25" s="36">
        <f t="shared" si="12"/>
        <v>141.52564400141421</v>
      </c>
      <c r="I25" s="9">
        <f t="shared" ref="I25:I26" si="14">I24</f>
        <v>1.679</v>
      </c>
      <c r="J25" s="13">
        <f t="shared" si="13"/>
        <v>0.2020340067351189</v>
      </c>
      <c r="L25" s="9">
        <f t="shared" ref="L25:L26" si="15">I25</f>
        <v>1.679</v>
      </c>
      <c r="M25" s="13">
        <f>IF($B$23="","",G23)</f>
        <v>4.0878174960005259E-2</v>
      </c>
      <c r="Q25" s="25"/>
      <c r="R25" s="24">
        <f t="shared" si="4"/>
        <v>1.2653201994948802</v>
      </c>
      <c r="S25" s="25">
        <f t="shared" si="8"/>
        <v>5.424275672296066E-2</v>
      </c>
      <c r="T25" s="24">
        <f t="shared" si="5"/>
        <v>1.3211459316369394</v>
      </c>
      <c r="U25" s="25">
        <f t="shared" si="8"/>
        <v>7.0873165079567105E-2</v>
      </c>
      <c r="V25" s="24">
        <f t="shared" si="6"/>
        <v>1.754309787623908</v>
      </c>
      <c r="W25" s="25">
        <f t="shared" si="9"/>
        <v>0.19336100140426635</v>
      </c>
      <c r="X25" s="24">
        <f t="shared" si="7"/>
        <v>1.977779292993314</v>
      </c>
      <c r="Y25" s="25">
        <f t="shared" si="10"/>
        <v>0.22856508822057636</v>
      </c>
      <c r="Z25" s="25">
        <f t="shared" si="0"/>
        <v>1.3211459316369394</v>
      </c>
      <c r="AA25" s="25">
        <f t="shared" si="3"/>
        <v>4.7248776719711401E-2</v>
      </c>
      <c r="AB25" s="24">
        <f t="shared" si="1"/>
        <v>1.754309787623908</v>
      </c>
      <c r="AC25" s="24">
        <f t="shared" si="2"/>
        <v>5.7949999999999995E-2</v>
      </c>
    </row>
    <row r="26" spans="1:29" ht="15" customHeight="1" x14ac:dyDescent="0.25">
      <c r="A26" s="16"/>
      <c r="C26" s="18" t="s">
        <v>29</v>
      </c>
      <c r="D26" s="33">
        <f>IF(B23="","",G25/G24*1.5)</f>
        <v>5.4341774034495458</v>
      </c>
      <c r="F26" s="3" t="s">
        <v>7</v>
      </c>
      <c r="G26" s="19">
        <f>IF($B$23="","",IF($B$23&lt;D20,G20*($B$23/D20+(1-$B$23/D20)/D10/$AF$6),IF($B$23&lt;=E20,G20,IF($B$23&lt;F20,G20*E20/$B$23,G20*E20*F20/$B$23^2))))</f>
        <v>0.26923841488019412</v>
      </c>
      <c r="H26" s="36">
        <f t="shared" si="12"/>
        <v>188.60260543066238</v>
      </c>
      <c r="I26" s="9">
        <f t="shared" si="14"/>
        <v>1.679</v>
      </c>
      <c r="J26" s="13">
        <f t="shared" si="13"/>
        <v>0.26923841488019412</v>
      </c>
      <c r="L26" s="9">
        <f t="shared" si="15"/>
        <v>1.679</v>
      </c>
      <c r="M26" s="13">
        <f>IF($B$23="","",G24)</f>
        <v>5.5767596013760141E-2</v>
      </c>
      <c r="Q26" s="25"/>
      <c r="R26" s="24">
        <f t="shared" si="4"/>
        <v>1.3135435162036404</v>
      </c>
      <c r="S26" s="25">
        <f t="shared" si="8"/>
        <v>5.2251375695731683E-2</v>
      </c>
      <c r="T26" s="24">
        <f t="shared" si="5"/>
        <v>1.3717171040005278</v>
      </c>
      <c r="U26" s="25">
        <f t="shared" si="8"/>
        <v>6.8260280078178026E-2</v>
      </c>
      <c r="V26" s="24">
        <f t="shared" si="6"/>
        <v>1.8247839719885826</v>
      </c>
      <c r="W26" s="25">
        <f t="shared" si="9"/>
        <v>0.18589329066640173</v>
      </c>
      <c r="X26" s="24">
        <f t="shared" si="7"/>
        <v>2.0592976852438709</v>
      </c>
      <c r="Y26" s="25">
        <f t="shared" si="10"/>
        <v>0.21951721784716721</v>
      </c>
      <c r="Z26" s="25">
        <f t="shared" si="0"/>
        <v>1.3717171040005278</v>
      </c>
      <c r="AA26" s="25">
        <f t="shared" si="3"/>
        <v>4.5506853385452017E-2</v>
      </c>
      <c r="AB26" s="24">
        <f t="shared" si="1"/>
        <v>1.8247839719885826</v>
      </c>
      <c r="AC26" s="24">
        <f t="shared" si="2"/>
        <v>5.7949999999999995E-2</v>
      </c>
    </row>
    <row r="27" spans="1:29" ht="15" customHeight="1" x14ac:dyDescent="0.25">
      <c r="A27" s="16"/>
      <c r="Q27" s="25"/>
      <c r="R27" s="24">
        <f t="shared" si="4"/>
        <v>1.3617668329124002</v>
      </c>
      <c r="S27" s="25">
        <f t="shared" si="8"/>
        <v>5.0401033494890501E-2</v>
      </c>
      <c r="T27" s="24">
        <f t="shared" si="5"/>
        <v>1.4222882763641163</v>
      </c>
      <c r="U27" s="25">
        <f t="shared" si="8"/>
        <v>6.5833203622028838E-2</v>
      </c>
      <c r="V27" s="24">
        <f t="shared" si="6"/>
        <v>1.8952581563532567</v>
      </c>
      <c r="W27" s="25">
        <f t="shared" si="9"/>
        <v>0.17898094577308785</v>
      </c>
      <c r="X27" s="24">
        <f t="shared" si="7"/>
        <v>2.1408160774944283</v>
      </c>
      <c r="Y27" s="25">
        <f t="shared" si="10"/>
        <v>0.21115840045115808</v>
      </c>
      <c r="Z27" s="25">
        <f t="shared" si="0"/>
        <v>1.4222882763641163</v>
      </c>
      <c r="AA27" s="25">
        <f t="shared" si="3"/>
        <v>4.3888802414685894E-2</v>
      </c>
      <c r="AB27" s="24">
        <f t="shared" si="1"/>
        <v>1.8952581563532567</v>
      </c>
      <c r="AC27" s="24">
        <f t="shared" si="2"/>
        <v>5.7949999999999995E-2</v>
      </c>
    </row>
    <row r="28" spans="1:29" ht="15" customHeight="1" x14ac:dyDescent="0.25">
      <c r="A28" s="1"/>
      <c r="F28" s="9" t="s">
        <v>38</v>
      </c>
      <c r="G28" s="9" t="s">
        <v>31</v>
      </c>
      <c r="Q28" s="25"/>
      <c r="R28" s="24">
        <f t="shared" si="4"/>
        <v>1.4099901496211602</v>
      </c>
      <c r="S28" s="25">
        <f t="shared" si="8"/>
        <v>4.8677259040632109E-2</v>
      </c>
      <c r="T28" s="24">
        <f t="shared" si="5"/>
        <v>1.4728594487277047</v>
      </c>
      <c r="U28" s="25">
        <f t="shared" si="8"/>
        <v>6.3572796296338163E-2</v>
      </c>
      <c r="V28" s="24">
        <f t="shared" si="6"/>
        <v>1.9657323407179312</v>
      </c>
      <c r="W28" s="25">
        <f t="shared" si="9"/>
        <v>0.17256423485629555</v>
      </c>
      <c r="X28" s="24">
        <f t="shared" si="7"/>
        <v>2.2223344697449856</v>
      </c>
      <c r="Y28" s="25">
        <f t="shared" si="10"/>
        <v>0.20341280969993647</v>
      </c>
      <c r="Z28" s="25">
        <f t="shared" si="0"/>
        <v>1.4728594487277047</v>
      </c>
      <c r="AA28" s="25">
        <f t="shared" si="3"/>
        <v>4.2381864197558773E-2</v>
      </c>
      <c r="AB28" s="24">
        <f t="shared" si="1"/>
        <v>1.9657323407179312</v>
      </c>
      <c r="AC28" s="24">
        <f t="shared" si="2"/>
        <v>5.7949999999999995E-2</v>
      </c>
    </row>
    <row r="29" spans="1:29" ht="15" customHeight="1" x14ac:dyDescent="0.25">
      <c r="A29" s="14" t="s">
        <v>17</v>
      </c>
      <c r="B29" s="4">
        <v>5.85</v>
      </c>
      <c r="F29" s="19">
        <f>IF(OR($B$23="",$B$29=""),"",G19/B29/AF6)</f>
        <v>0.11936709401709401</v>
      </c>
      <c r="G29" s="19">
        <f>IF(OR($B$23="",$B$29=""),"",IF($B$23&lt;D19,G19/B29/AF6*($B$23/D19+(1-$B$23/D19)/D9),IF($B$23&lt;=E19,G19/B29/AF6,IF($B$23&lt;F19,G19/B29/AF6*E19/$B$23,G19/B29/AF6*E19*F19/$B$23^2))))</f>
        <v>3.4535727647028877E-2</v>
      </c>
      <c r="Q29" s="25"/>
      <c r="R29" s="24">
        <f t="shared" si="4"/>
        <v>1.4582134663299202</v>
      </c>
      <c r="S29" s="25">
        <f t="shared" si="8"/>
        <v>4.7067495495423106E-2</v>
      </c>
      <c r="T29" s="24">
        <f t="shared" si="5"/>
        <v>1.5234306210912929</v>
      </c>
      <c r="U29" s="25">
        <f t="shared" si="8"/>
        <v>6.146246006269044E-2</v>
      </c>
      <c r="V29" s="24">
        <f t="shared" si="6"/>
        <v>2.0362065250826054</v>
      </c>
      <c r="W29" s="25">
        <f t="shared" si="9"/>
        <v>0.16659169545412555</v>
      </c>
      <c r="X29" s="24">
        <f t="shared" si="7"/>
        <v>2.3038528619955425</v>
      </c>
      <c r="Y29" s="25">
        <f t="shared" si="10"/>
        <v>0.19621535126695977</v>
      </c>
      <c r="Z29" s="25">
        <f t="shared" si="0"/>
        <v>1.5234306210912929</v>
      </c>
      <c r="AA29" s="25">
        <f t="shared" si="3"/>
        <v>4.0974973375126962E-2</v>
      </c>
      <c r="AB29" s="24">
        <f t="shared" si="1"/>
        <v>2.0362065250826054</v>
      </c>
      <c r="AC29" s="24">
        <f t="shared" si="2"/>
        <v>5.7949999999999995E-2</v>
      </c>
    </row>
    <row r="30" spans="1:29" ht="15" customHeight="1" x14ac:dyDescent="0.25">
      <c r="A30" s="1"/>
      <c r="C30" s="11"/>
      <c r="D30" s="12"/>
      <c r="Q30" s="25"/>
      <c r="R30" s="24">
        <f t="shared" si="4"/>
        <v>1.5064367830386802</v>
      </c>
      <c r="S30" s="25">
        <f t="shared" si="8"/>
        <v>4.5560793875069984E-2</v>
      </c>
      <c r="T30" s="24">
        <f t="shared" si="5"/>
        <v>1.5740017934548813</v>
      </c>
      <c r="U30" s="25">
        <f t="shared" si="8"/>
        <v>5.9487729999074673E-2</v>
      </c>
      <c r="V30" s="24">
        <f t="shared" si="6"/>
        <v>2.1066807094472799</v>
      </c>
      <c r="W30" s="25">
        <f t="shared" si="9"/>
        <v>0.16101875134047389</v>
      </c>
      <c r="X30" s="24">
        <f t="shared" si="7"/>
        <v>2.3853712542460999</v>
      </c>
      <c r="Y30" s="25">
        <f t="shared" si="10"/>
        <v>0.18950982903779373</v>
      </c>
      <c r="Z30" s="25">
        <f t="shared" si="0"/>
        <v>1.5740017934548813</v>
      </c>
      <c r="AA30" s="25">
        <f t="shared" si="3"/>
        <v>3.9658486666049785E-2</v>
      </c>
      <c r="AB30" s="24">
        <f t="shared" si="1"/>
        <v>2.1066807094472799</v>
      </c>
      <c r="AC30" s="24">
        <f t="shared" si="2"/>
        <v>5.7949999999999995E-2</v>
      </c>
    </row>
    <row r="31" spans="1:29" ht="15" customHeight="1" x14ac:dyDescent="0.25">
      <c r="Q31" s="25"/>
      <c r="R31" s="24">
        <f t="shared" si="4"/>
        <v>1.55466009974744</v>
      </c>
      <c r="S31" s="25">
        <f t="shared" si="8"/>
        <v>4.4147563682247162E-2</v>
      </c>
      <c r="T31" s="24">
        <f t="shared" si="5"/>
        <v>1.6245729658184698</v>
      </c>
      <c r="U31" s="25">
        <f t="shared" si="8"/>
        <v>5.763594229202873E-2</v>
      </c>
      <c r="V31" s="24">
        <f t="shared" si="6"/>
        <v>2.1771548938119545</v>
      </c>
      <c r="W31" s="25">
        <f t="shared" si="9"/>
        <v>0.15580659799282218</v>
      </c>
      <c r="X31" s="24">
        <f t="shared" si="7"/>
        <v>2.4668896464966572</v>
      </c>
      <c r="Y31" s="25">
        <f t="shared" si="10"/>
        <v>0.18324747490258622</v>
      </c>
      <c r="Z31" s="25">
        <f t="shared" si="0"/>
        <v>1.6245729658184698</v>
      </c>
      <c r="AA31" s="25">
        <f t="shared" si="3"/>
        <v>3.8423961528019156E-2</v>
      </c>
      <c r="AB31" s="24">
        <f t="shared" si="1"/>
        <v>2.1771548938119545</v>
      </c>
      <c r="AC31" s="24">
        <f t="shared" si="2"/>
        <v>5.7949999999999995E-2</v>
      </c>
    </row>
    <row r="32" spans="1:29" ht="15" customHeight="1" x14ac:dyDescent="0.25">
      <c r="Q32" s="25"/>
      <c r="R32" s="24">
        <f t="shared" si="4"/>
        <v>1.6028834164562</v>
      </c>
      <c r="S32" s="25">
        <f t="shared" si="8"/>
        <v>4.2819368553698132E-2</v>
      </c>
      <c r="T32" s="24">
        <f t="shared" si="5"/>
        <v>1.6751441381820582</v>
      </c>
      <c r="U32" s="25">
        <f t="shared" si="8"/>
        <v>5.5895962366987052E-2</v>
      </c>
      <c r="V32" s="24">
        <f t="shared" si="6"/>
        <v>2.2476290781766286</v>
      </c>
      <c r="W32" s="25">
        <f t="shared" si="9"/>
        <v>0.15092129773630186</v>
      </c>
      <c r="X32" s="24">
        <f t="shared" si="7"/>
        <v>2.5484080387472141</v>
      </c>
      <c r="Y32" s="25">
        <f t="shared" si="10"/>
        <v>0.17738576072223988</v>
      </c>
      <c r="Z32" s="25">
        <f t="shared" si="0"/>
        <v>1.6751441381820582</v>
      </c>
      <c r="AA32" s="25">
        <f t="shared" si="3"/>
        <v>3.7263974911324702E-2</v>
      </c>
      <c r="AB32" s="24">
        <f t="shared" si="1"/>
        <v>2.2476290781766286</v>
      </c>
      <c r="AC32" s="24">
        <f t="shared" si="2"/>
        <v>5.7949999999999995E-2</v>
      </c>
    </row>
    <row r="33" spans="17:29" ht="15" customHeight="1" x14ac:dyDescent="0.25">
      <c r="Q33" s="25"/>
      <c r="R33" s="24">
        <f t="shared" si="4"/>
        <v>1.65110673316496</v>
      </c>
      <c r="S33" s="25">
        <f t="shared" si="8"/>
        <v>4.1568757718215693E-2</v>
      </c>
      <c r="T33" s="24">
        <f t="shared" si="5"/>
        <v>1.7257153105456466</v>
      </c>
      <c r="U33" s="25">
        <f t="shared" si="8"/>
        <v>5.4257960820604655E-2</v>
      </c>
      <c r="V33" s="24">
        <f t="shared" si="6"/>
        <v>2.3181032625413027</v>
      </c>
      <c r="W33" s="25">
        <f t="shared" si="9"/>
        <v>0.14633303994248648</v>
      </c>
      <c r="X33" s="24">
        <f t="shared" si="7"/>
        <v>2.6299264309977715</v>
      </c>
      <c r="Y33" s="25">
        <f t="shared" si="10"/>
        <v>0.17188743124359626</v>
      </c>
      <c r="Z33" s="25">
        <f t="shared" si="0"/>
        <v>1.7257153105456466</v>
      </c>
      <c r="AA33" s="25">
        <f t="shared" si="3"/>
        <v>3.6171973880403101E-2</v>
      </c>
      <c r="AB33" s="24">
        <f t="shared" si="1"/>
        <v>2.3181032625413027</v>
      </c>
      <c r="AC33" s="24">
        <f t="shared" si="2"/>
        <v>5.7949999999999995E-2</v>
      </c>
    </row>
    <row r="34" spans="17:29" ht="15" customHeight="1" x14ac:dyDescent="0.25">
      <c r="Q34" s="25"/>
      <c r="R34" s="24">
        <f t="shared" si="4"/>
        <v>1.6993300498737203</v>
      </c>
      <c r="S34" s="25">
        <f t="shared" si="8"/>
        <v>4.0389126151773265E-2</v>
      </c>
      <c r="T34" s="24">
        <f t="shared" si="5"/>
        <v>1.7762864829092351</v>
      </c>
      <c r="U34" s="25">
        <f t="shared" si="8"/>
        <v>5.2713227628545661E-2</v>
      </c>
      <c r="V34" s="24">
        <f t="shared" si="6"/>
        <v>2.3885774469059773</v>
      </c>
      <c r="W34" s="25">
        <f t="shared" si="9"/>
        <v>0.14201553219371804</v>
      </c>
      <c r="X34" s="24">
        <f t="shared" si="7"/>
        <v>2.7114448232483288</v>
      </c>
      <c r="Y34" s="25">
        <f t="shared" si="10"/>
        <v>0.1667197114644898</v>
      </c>
      <c r="Z34" s="25">
        <f t="shared" si="0"/>
        <v>1.7762864829092351</v>
      </c>
      <c r="AA34" s="25">
        <f t="shared" si="3"/>
        <v>3.5142151752363772E-2</v>
      </c>
      <c r="AB34" s="24">
        <f t="shared" si="1"/>
        <v>2.3885774469059773</v>
      </c>
      <c r="AC34" s="24">
        <f t="shared" si="2"/>
        <v>5.7949999999999995E-2</v>
      </c>
    </row>
    <row r="35" spans="17:29" ht="15" customHeight="1" x14ac:dyDescent="0.25">
      <c r="Q35" s="25"/>
      <c r="R35" s="24">
        <f t="shared" si="4"/>
        <v>1.7475533665824803</v>
      </c>
      <c r="S35" s="25">
        <f t="shared" si="8"/>
        <v>3.9274597886570152E-2</v>
      </c>
      <c r="T35" s="24">
        <f t="shared" si="5"/>
        <v>1.8268576552728233</v>
      </c>
      <c r="U35" s="25">
        <f t="shared" si="8"/>
        <v>5.1254017211932144E-2</v>
      </c>
      <c r="V35" s="24">
        <f t="shared" si="6"/>
        <v>2.4590516312706514</v>
      </c>
      <c r="W35" s="25">
        <f t="shared" si="9"/>
        <v>0.13794549613949506</v>
      </c>
      <c r="X35" s="24">
        <f t="shared" si="7"/>
        <v>2.7929632154988857</v>
      </c>
      <c r="Y35" s="25">
        <f t="shared" si="10"/>
        <v>0.16185365280691658</v>
      </c>
      <c r="Z35" s="25">
        <f t="shared" si="0"/>
        <v>1.8268576552728233</v>
      </c>
      <c r="AA35" s="25">
        <f t="shared" si="3"/>
        <v>3.4169344807954763E-2</v>
      </c>
      <c r="AB35" s="24">
        <f t="shared" si="1"/>
        <v>2.4590516312706514</v>
      </c>
      <c r="AC35" s="24">
        <f t="shared" si="2"/>
        <v>5.7949999999999995E-2</v>
      </c>
    </row>
    <row r="36" spans="17:29" ht="15" customHeight="1" x14ac:dyDescent="0.25">
      <c r="Q36" s="25"/>
      <c r="R36" s="24">
        <f t="shared" si="4"/>
        <v>1.7957766832912401</v>
      </c>
      <c r="S36" s="25">
        <f t="shared" si="8"/>
        <v>3.8219928121606898E-2</v>
      </c>
      <c r="T36" s="24">
        <f t="shared" si="5"/>
        <v>1.8774288276364117</v>
      </c>
      <c r="U36" s="25">
        <f t="shared" si="8"/>
        <v>4.9873418543904813E-2</v>
      </c>
      <c r="V36" s="24">
        <f t="shared" si="6"/>
        <v>2.529525815635326</v>
      </c>
      <c r="W36" s="25">
        <f t="shared" si="9"/>
        <v>0.13410224762741393</v>
      </c>
      <c r="X36" s="24">
        <f t="shared" si="7"/>
        <v>2.8744816077494431</v>
      </c>
      <c r="Y36" s="25">
        <f t="shared" si="10"/>
        <v>0.157263590542775</v>
      </c>
      <c r="Z36" s="25">
        <f t="shared" si="0"/>
        <v>1.8774288276364117</v>
      </c>
      <c r="AA36" s="25">
        <f t="shared" si="3"/>
        <v>3.324894569593654E-2</v>
      </c>
      <c r="AB36" s="24">
        <f t="shared" si="1"/>
        <v>2.529525815635326</v>
      </c>
      <c r="AC36" s="24">
        <f t="shared" si="2"/>
        <v>5.7949999999999995E-2</v>
      </c>
    </row>
    <row r="37" spans="17:29" ht="15" customHeight="1" x14ac:dyDescent="0.25">
      <c r="Q37" s="25" t="s">
        <v>37</v>
      </c>
      <c r="R37" s="24">
        <f>MIN(3,F17)</f>
        <v>1.8440000000000001</v>
      </c>
      <c r="S37" s="25">
        <f t="shared" si="8"/>
        <v>3.722042069297659E-2</v>
      </c>
      <c r="T37" s="24">
        <f>MIN(3,F18)</f>
        <v>1.9280000000000002</v>
      </c>
      <c r="U37" s="25">
        <f t="shared" si="8"/>
        <v>4.8565245698705017E-2</v>
      </c>
      <c r="V37" s="24">
        <f>MIN(3,F19)</f>
        <v>2.6</v>
      </c>
      <c r="W37" s="25">
        <f t="shared" si="9"/>
        <v>0.13046734511856334</v>
      </c>
      <c r="X37" s="24">
        <f>MIN(3,F20)</f>
        <v>2.9560000000000004</v>
      </c>
      <c r="Y37" s="25">
        <f t="shared" si="10"/>
        <v>0.15292669099588832</v>
      </c>
      <c r="Z37" s="25">
        <f t="shared" si="0"/>
        <v>1.9280000000000002</v>
      </c>
      <c r="AA37" s="25">
        <f t="shared" si="3"/>
        <v>3.2376830465803343E-2</v>
      </c>
      <c r="AB37" s="24">
        <f t="shared" si="1"/>
        <v>2.6</v>
      </c>
      <c r="AC37" s="24">
        <f t="shared" si="2"/>
        <v>5.7949999999999995E-2</v>
      </c>
    </row>
    <row r="38" spans="17:29" ht="15" customHeight="1" x14ac:dyDescent="0.25">
      <c r="Q38" s="25"/>
      <c r="R38" s="24">
        <f t="shared" ref="R38:R51" si="16">R$37+(R$52-R$37)*(ROW(R38)-ROW(R$37))/15</f>
        <v>1.9210666666666667</v>
      </c>
      <c r="S38" s="25">
        <f>S$7*R$7*R$37/R38^2</f>
        <v>3.4294007471763595E-2</v>
      </c>
      <c r="T38" s="24">
        <f t="shared" ref="T38:T51" si="17">T$37+(T$52-T$37)*(ROW(T38)-ROW(T$37))/15</f>
        <v>1.9994666666666667</v>
      </c>
      <c r="U38" s="25">
        <f>U$7*T$7*T$37/T38^2</f>
        <v>4.5155568325534766E-2</v>
      </c>
      <c r="V38" s="24">
        <f t="shared" ref="V38:V51" si="18">V$37+(V$52-V$37)*(ROW(V38)-ROW(V$37))/15</f>
        <v>2.6266666666666669</v>
      </c>
      <c r="W38" s="25">
        <f>W$7*V$7*V$37/V38^2</f>
        <v>0.12783170909153468</v>
      </c>
      <c r="X38" s="24">
        <f t="shared" ref="X38:X51" si="19">X$37+(X$52-X$37)*(ROW(X38)-ROW(X$37))/15</f>
        <v>2.9589333333333339</v>
      </c>
      <c r="Y38" s="25">
        <f>Y$7*X$7*X$37/X38^2</f>
        <v>0.15262363407787691</v>
      </c>
      <c r="Z38" s="25">
        <f t="shared" si="0"/>
        <v>1.9994666666666667</v>
      </c>
      <c r="AA38" s="25">
        <f t="shared" si="3"/>
        <v>3.0103712217023178E-2</v>
      </c>
      <c r="AB38" s="24">
        <f t="shared" si="1"/>
        <v>2.6266666666666669</v>
      </c>
      <c r="AC38" s="24">
        <f t="shared" si="2"/>
        <v>5.7949999999999995E-2</v>
      </c>
    </row>
    <row r="39" spans="17:29" ht="15" customHeight="1" x14ac:dyDescent="0.25">
      <c r="Q39" s="25"/>
      <c r="R39" s="24">
        <f t="shared" si="16"/>
        <v>1.9981333333333333</v>
      </c>
      <c r="S39" s="25">
        <f t="shared" ref="S39:U52" si="20">S$7*R$7*R$37/R39^2</f>
        <v>3.1699629131514653E-2</v>
      </c>
      <c r="T39" s="24">
        <f t="shared" si="17"/>
        <v>2.0709333333333335</v>
      </c>
      <c r="U39" s="25">
        <f t="shared" si="20"/>
        <v>4.2092760897970469E-2</v>
      </c>
      <c r="V39" s="24">
        <f t="shared" si="18"/>
        <v>2.6533333333333333</v>
      </c>
      <c r="W39" s="25">
        <f t="shared" ref="W39:W52" si="21">W$7*V$7*V$37/V39^2</f>
        <v>0.12527513946954297</v>
      </c>
      <c r="X39" s="24">
        <f t="shared" si="19"/>
        <v>2.9618666666666669</v>
      </c>
      <c r="Y39" s="25">
        <f t="shared" ref="Y39:Y52" si="22">Y$7*X$7*X$37/X39^2</f>
        <v>0.15232147712612182</v>
      </c>
      <c r="Z39" s="25">
        <f t="shared" si="0"/>
        <v>2.0709333333333335</v>
      </c>
      <c r="AA39" s="25">
        <f t="shared" si="3"/>
        <v>2.806184059864698E-2</v>
      </c>
      <c r="AB39" s="24">
        <f t="shared" si="1"/>
        <v>2.6533333333333333</v>
      </c>
      <c r="AC39" s="24">
        <f t="shared" si="2"/>
        <v>5.7949999999999995E-2</v>
      </c>
    </row>
    <row r="40" spans="17:29" ht="15" customHeight="1" x14ac:dyDescent="0.25">
      <c r="Q40" s="25"/>
      <c r="R40" s="24">
        <f t="shared" si="16"/>
        <v>2.0752000000000002</v>
      </c>
      <c r="S40" s="25">
        <f t="shared" si="20"/>
        <v>2.9388890686636138E-2</v>
      </c>
      <c r="T40" s="24">
        <f t="shared" si="17"/>
        <v>2.1424000000000003</v>
      </c>
      <c r="U40" s="25">
        <f t="shared" si="20"/>
        <v>3.9331320725041509E-2</v>
      </c>
      <c r="V40" s="24">
        <f t="shared" si="18"/>
        <v>2.68</v>
      </c>
      <c r="W40" s="25">
        <f t="shared" si="21"/>
        <v>0.12279450504030519</v>
      </c>
      <c r="X40" s="24">
        <f t="shared" si="19"/>
        <v>2.9648000000000003</v>
      </c>
      <c r="Y40" s="25">
        <f t="shared" si="22"/>
        <v>0.15202021658072734</v>
      </c>
      <c r="Z40" s="25">
        <f t="shared" si="0"/>
        <v>2.1424000000000003</v>
      </c>
      <c r="AA40" s="25">
        <f t="shared" si="3"/>
        <v>2.6220880483361006E-2</v>
      </c>
      <c r="AB40" s="24">
        <f t="shared" si="1"/>
        <v>2.68</v>
      </c>
      <c r="AC40" s="24">
        <f t="shared" si="2"/>
        <v>5.7949999999999995E-2</v>
      </c>
    </row>
    <row r="41" spans="17:29" ht="15" customHeight="1" x14ac:dyDescent="0.25">
      <c r="Q41" s="25"/>
      <c r="R41" s="24">
        <f t="shared" si="16"/>
        <v>2.1522666666666668</v>
      </c>
      <c r="S41" s="25">
        <f t="shared" si="20"/>
        <v>2.7321903419853511E-2</v>
      </c>
      <c r="T41" s="24">
        <f t="shared" si="17"/>
        <v>2.2138666666666666</v>
      </c>
      <c r="U41" s="25">
        <f t="shared" si="20"/>
        <v>3.6832968935742429E-2</v>
      </c>
      <c r="V41" s="24">
        <f t="shared" si="18"/>
        <v>2.7066666666666666</v>
      </c>
      <c r="W41" s="25">
        <f t="shared" si="21"/>
        <v>0.12038682807477423</v>
      </c>
      <c r="X41" s="24">
        <f t="shared" si="19"/>
        <v>2.9677333333333338</v>
      </c>
      <c r="Y41" s="25">
        <f t="shared" si="22"/>
        <v>0.15171984889938234</v>
      </c>
      <c r="Z41" s="25">
        <f t="shared" si="0"/>
        <v>2.2138666666666666</v>
      </c>
      <c r="AA41" s="25">
        <f t="shared" si="3"/>
        <v>2.4555312623828287E-2</v>
      </c>
      <c r="AB41" s="24">
        <f t="shared" si="1"/>
        <v>2.7066666666666666</v>
      </c>
      <c r="AC41" s="24">
        <f t="shared" si="2"/>
        <v>5.7949999999999995E-2</v>
      </c>
    </row>
    <row r="42" spans="17:29" ht="15" customHeight="1" x14ac:dyDescent="0.25">
      <c r="Q42" s="25"/>
      <c r="R42" s="24">
        <f t="shared" si="16"/>
        <v>2.2293333333333334</v>
      </c>
      <c r="S42" s="25">
        <f t="shared" si="20"/>
        <v>2.5465551825603776E-2</v>
      </c>
      <c r="T42" s="24">
        <f t="shared" si="17"/>
        <v>2.2853333333333334</v>
      </c>
      <c r="U42" s="25">
        <f t="shared" si="20"/>
        <v>3.4565316746075464E-2</v>
      </c>
      <c r="V42" s="24">
        <f t="shared" si="18"/>
        <v>2.7333333333333334</v>
      </c>
      <c r="W42" s="25">
        <f t="shared" si="21"/>
        <v>0.11804927538687379</v>
      </c>
      <c r="X42" s="24">
        <f t="shared" si="19"/>
        <v>2.9706666666666668</v>
      </c>
      <c r="Y42" s="25">
        <f t="shared" si="22"/>
        <v>0.15142037055725602</v>
      </c>
      <c r="Z42" s="25">
        <f t="shared" si="0"/>
        <v>2.2853333333333334</v>
      </c>
      <c r="AA42" s="25">
        <f t="shared" si="3"/>
        <v>2.3043544497383644E-2</v>
      </c>
      <c r="AB42" s="24">
        <f t="shared" si="1"/>
        <v>2.7333333333333334</v>
      </c>
      <c r="AC42" s="24">
        <f t="shared" si="2"/>
        <v>5.7949999999999995E-2</v>
      </c>
    </row>
    <row r="43" spans="17:29" ht="15" customHeight="1" x14ac:dyDescent="0.25">
      <c r="Q43" s="25"/>
      <c r="R43" s="24">
        <f t="shared" si="16"/>
        <v>2.3064</v>
      </c>
      <c r="S43" s="25">
        <f t="shared" si="20"/>
        <v>2.379215892850442E-2</v>
      </c>
      <c r="T43" s="24">
        <f t="shared" si="17"/>
        <v>2.3568000000000002</v>
      </c>
      <c r="U43" s="25">
        <f t="shared" si="20"/>
        <v>3.2500810417182127E-2</v>
      </c>
      <c r="V43" s="24">
        <f t="shared" si="18"/>
        <v>2.7600000000000002</v>
      </c>
      <c r="W43" s="25">
        <f t="shared" si="21"/>
        <v>0.11577914999494433</v>
      </c>
      <c r="X43" s="24">
        <f t="shared" si="19"/>
        <v>2.9736000000000002</v>
      </c>
      <c r="Y43" s="25">
        <f t="shared" si="22"/>
        <v>0.15112177804689433</v>
      </c>
      <c r="Z43" s="25">
        <f t="shared" si="0"/>
        <v>2.3568000000000002</v>
      </c>
      <c r="AA43" s="25">
        <f t="shared" si="3"/>
        <v>2.1667206944788086E-2</v>
      </c>
      <c r="AB43" s="24">
        <f t="shared" si="1"/>
        <v>2.7600000000000002</v>
      </c>
      <c r="AC43" s="24">
        <f t="shared" si="2"/>
        <v>5.7949999999999995E-2</v>
      </c>
    </row>
    <row r="44" spans="17:29" ht="15" customHeight="1" x14ac:dyDescent="0.25">
      <c r="Q44" s="25"/>
      <c r="R44" s="24">
        <f t="shared" si="16"/>
        <v>2.3834666666666666</v>
      </c>
      <c r="S44" s="25">
        <f t="shared" si="20"/>
        <v>2.2278448656978624E-2</v>
      </c>
      <c r="T44" s="24">
        <f t="shared" si="17"/>
        <v>2.4282666666666666</v>
      </c>
      <c r="U44" s="25">
        <f t="shared" si="20"/>
        <v>3.06158902849013E-2</v>
      </c>
      <c r="V44" s="24">
        <f t="shared" si="18"/>
        <v>2.7866666666666666</v>
      </c>
      <c r="W44" s="25">
        <f t="shared" si="21"/>
        <v>0.1135738833390575</v>
      </c>
      <c r="X44" s="24">
        <f t="shared" si="19"/>
        <v>2.9765333333333337</v>
      </c>
      <c r="Y44" s="25">
        <f t="shared" si="22"/>
        <v>0.1508240678781177</v>
      </c>
      <c r="Z44" s="25">
        <f t="shared" si="0"/>
        <v>2.4282666666666666</v>
      </c>
      <c r="AA44" s="25">
        <f t="shared" si="3"/>
        <v>2.0410593523267535E-2</v>
      </c>
      <c r="AB44" s="24">
        <f t="shared" si="1"/>
        <v>2.7866666666666666</v>
      </c>
      <c r="AC44" s="24">
        <f t="shared" si="2"/>
        <v>5.7949999999999995E-2</v>
      </c>
    </row>
    <row r="45" spans="17:29" ht="15" customHeight="1" x14ac:dyDescent="0.25">
      <c r="Q45" s="25"/>
      <c r="R45" s="24">
        <f t="shared" si="16"/>
        <v>2.4605333333333332</v>
      </c>
      <c r="S45" s="25">
        <f t="shared" si="20"/>
        <v>2.0904732046788884E-2</v>
      </c>
      <c r="T45" s="24">
        <f t="shared" si="17"/>
        <v>2.4997333333333334</v>
      </c>
      <c r="U45" s="25">
        <f t="shared" si="20"/>
        <v>2.8890315621392198E-2</v>
      </c>
      <c r="V45" s="24">
        <f t="shared" si="18"/>
        <v>2.8133333333333335</v>
      </c>
      <c r="W45" s="25">
        <f t="shared" si="21"/>
        <v>0.11143102801224973</v>
      </c>
      <c r="X45" s="24">
        <f t="shared" si="19"/>
        <v>2.9794666666666667</v>
      </c>
      <c r="Y45" s="25">
        <f t="shared" si="22"/>
        <v>0.15052723657791861</v>
      </c>
      <c r="Z45" s="25">
        <f t="shared" si="0"/>
        <v>2.4997333333333334</v>
      </c>
      <c r="AA45" s="25">
        <f t="shared" si="3"/>
        <v>1.9260210414261465E-2</v>
      </c>
      <c r="AB45" s="24">
        <f t="shared" si="1"/>
        <v>2.8133333333333335</v>
      </c>
      <c r="AC45" s="24">
        <f t="shared" si="2"/>
        <v>5.7949999999999995E-2</v>
      </c>
    </row>
    <row r="46" spans="17:29" ht="15" customHeight="1" x14ac:dyDescent="0.25">
      <c r="Q46" s="25"/>
      <c r="R46" s="24">
        <f t="shared" si="16"/>
        <v>2.5376000000000003</v>
      </c>
      <c r="S46" s="25">
        <f t="shared" si="20"/>
        <v>1.9654263747368398E-2</v>
      </c>
      <c r="T46" s="24">
        <f t="shared" si="17"/>
        <v>2.5712000000000002</v>
      </c>
      <c r="U46" s="25">
        <f t="shared" si="20"/>
        <v>2.7306618982857807E-2</v>
      </c>
      <c r="V46" s="24">
        <f t="shared" si="18"/>
        <v>2.84</v>
      </c>
      <c r="W46" s="25">
        <f t="shared" si="21"/>
        <v>0.10934825096725453</v>
      </c>
      <c r="X46" s="24">
        <f t="shared" si="19"/>
        <v>2.9824000000000002</v>
      </c>
      <c r="Y46" s="25">
        <f t="shared" si="22"/>
        <v>0.15023128069036046</v>
      </c>
      <c r="Z46" s="25">
        <f t="shared" si="0"/>
        <v>2.5712000000000002</v>
      </c>
      <c r="AA46" s="25">
        <f t="shared" si="3"/>
        <v>1.8204412655238537E-2</v>
      </c>
      <c r="AB46" s="24">
        <f t="shared" si="1"/>
        <v>2.84</v>
      </c>
      <c r="AC46" s="24">
        <f t="shared" si="2"/>
        <v>5.7949999999999995E-2</v>
      </c>
    </row>
    <row r="47" spans="17:29" ht="15" customHeight="1" x14ac:dyDescent="0.25">
      <c r="Q47" s="25"/>
      <c r="R47" s="24">
        <f t="shared" si="16"/>
        <v>2.6146666666666665</v>
      </c>
      <c r="S47" s="25">
        <f t="shared" si="20"/>
        <v>1.851272928553211E-2</v>
      </c>
      <c r="T47" s="24">
        <f t="shared" si="17"/>
        <v>2.6426666666666669</v>
      </c>
      <c r="U47" s="25">
        <f t="shared" si="20"/>
        <v>2.5849662419737653E-2</v>
      </c>
      <c r="V47" s="24">
        <f t="shared" si="18"/>
        <v>2.8666666666666667</v>
      </c>
      <c r="W47" s="25">
        <f t="shared" si="21"/>
        <v>0.10732332716351262</v>
      </c>
      <c r="X47" s="24">
        <f t="shared" si="19"/>
        <v>2.9853333333333336</v>
      </c>
      <c r="Y47" s="25">
        <f t="shared" si="22"/>
        <v>0.14993619677647713</v>
      </c>
      <c r="Z47" s="25">
        <f t="shared" si="0"/>
        <v>2.6426666666666669</v>
      </c>
      <c r="AA47" s="25">
        <f t="shared" si="3"/>
        <v>1.7233108279825101E-2</v>
      </c>
      <c r="AB47" s="24">
        <f t="shared" si="1"/>
        <v>2.8666666666666667</v>
      </c>
      <c r="AC47" s="24">
        <f t="shared" si="2"/>
        <v>5.7949999999999995E-2</v>
      </c>
    </row>
    <row r="48" spans="17:29" ht="15" customHeight="1" x14ac:dyDescent="0.25">
      <c r="Q48" s="25"/>
      <c r="R48" s="24">
        <f t="shared" si="16"/>
        <v>2.6917333333333335</v>
      </c>
      <c r="S48" s="25">
        <f t="shared" si="20"/>
        <v>1.7467833579634943E-2</v>
      </c>
      <c r="T48" s="24">
        <f t="shared" si="17"/>
        <v>2.7141333333333333</v>
      </c>
      <c r="U48" s="25">
        <f t="shared" si="20"/>
        <v>2.4506274382834033E-2</v>
      </c>
      <c r="V48" s="24">
        <f t="shared" si="18"/>
        <v>2.8933333333333335</v>
      </c>
      <c r="W48" s="25">
        <f t="shared" si="21"/>
        <v>0.10535413362214892</v>
      </c>
      <c r="X48" s="24">
        <f t="shared" si="19"/>
        <v>2.9882666666666666</v>
      </c>
      <c r="Y48" s="25">
        <f t="shared" si="22"/>
        <v>0.14964198141417295</v>
      </c>
      <c r="Z48" s="25">
        <f t="shared" si="0"/>
        <v>2.7141333333333333</v>
      </c>
      <c r="AA48" s="25">
        <f t="shared" si="3"/>
        <v>1.633751625522269E-2</v>
      </c>
      <c r="AB48" s="24">
        <f t="shared" si="1"/>
        <v>2.8933333333333335</v>
      </c>
      <c r="AC48" s="24">
        <f t="shared" si="2"/>
        <v>5.7949999999999995E-2</v>
      </c>
    </row>
    <row r="49" spans="17:29" ht="15" customHeight="1" x14ac:dyDescent="0.25">
      <c r="Q49" s="25"/>
      <c r="R49" s="24">
        <f t="shared" si="16"/>
        <v>2.7688000000000001</v>
      </c>
      <c r="S49" s="25">
        <f t="shared" si="20"/>
        <v>1.6508968482194249E-2</v>
      </c>
      <c r="T49" s="24">
        <f t="shared" si="17"/>
        <v>2.7856000000000001</v>
      </c>
      <c r="U49" s="25">
        <f t="shared" si="20"/>
        <v>2.3264950981403059E-2</v>
      </c>
      <c r="V49" s="24">
        <f t="shared" si="18"/>
        <v>2.92</v>
      </c>
      <c r="W49" s="25">
        <f t="shared" si="21"/>
        <v>0.10343864385924754</v>
      </c>
      <c r="X49" s="24">
        <f t="shared" si="19"/>
        <v>2.9912000000000001</v>
      </c>
      <c r="Y49" s="25">
        <f t="shared" si="22"/>
        <v>0.14934863119812331</v>
      </c>
      <c r="Z49" s="25">
        <f t="shared" si="0"/>
        <v>2.7856000000000001</v>
      </c>
      <c r="AA49" s="25">
        <f t="shared" si="3"/>
        <v>1.5509967320935373E-2</v>
      </c>
      <c r="AB49" s="24">
        <f t="shared" si="1"/>
        <v>2.92</v>
      </c>
      <c r="AC49" s="24">
        <f t="shared" si="2"/>
        <v>5.7949999999999995E-2</v>
      </c>
    </row>
    <row r="50" spans="17:29" ht="15" customHeight="1" x14ac:dyDescent="0.25">
      <c r="Q50" s="25"/>
      <c r="R50" s="24">
        <f t="shared" si="16"/>
        <v>2.8458666666666668</v>
      </c>
      <c r="S50" s="25">
        <f t="shared" si="20"/>
        <v>1.5626942468995056E-2</v>
      </c>
      <c r="T50" s="24">
        <f t="shared" si="17"/>
        <v>2.8570666666666669</v>
      </c>
      <c r="U50" s="25">
        <f t="shared" si="20"/>
        <v>2.2115608881157326E-2</v>
      </c>
      <c r="V50" s="24">
        <f t="shared" si="18"/>
        <v>2.9466666666666668</v>
      </c>
      <c r="W50" s="25">
        <f t="shared" si="21"/>
        <v>0.10157492267016176</v>
      </c>
      <c r="X50" s="24">
        <f t="shared" si="19"/>
        <v>2.9941333333333335</v>
      </c>
      <c r="Y50" s="25">
        <f t="shared" si="22"/>
        <v>0.14905614273967646</v>
      </c>
      <c r="Z50" s="25">
        <f t="shared" si="0"/>
        <v>2.8570666666666669</v>
      </c>
      <c r="AA50" s="25">
        <f t="shared" si="3"/>
        <v>1.4743739254104883E-2</v>
      </c>
      <c r="AB50" s="24">
        <f t="shared" si="1"/>
        <v>2.9466666666666668</v>
      </c>
      <c r="AC50" s="24">
        <f t="shared" si="2"/>
        <v>5.7949999999999995E-2</v>
      </c>
    </row>
    <row r="51" spans="17:29" ht="15" customHeight="1" x14ac:dyDescent="0.25">
      <c r="Q51" s="25"/>
      <c r="R51" s="24">
        <f t="shared" si="16"/>
        <v>2.9229333333333329</v>
      </c>
      <c r="S51" s="25">
        <f t="shared" si="20"/>
        <v>1.481375954405996E-2</v>
      </c>
      <c r="T51" s="24">
        <f t="shared" si="17"/>
        <v>2.9285333333333332</v>
      </c>
      <c r="U51" s="25">
        <f t="shared" si="20"/>
        <v>2.1049379886942016E-2</v>
      </c>
      <c r="V51" s="24">
        <f t="shared" si="18"/>
        <v>2.9733333333333332</v>
      </c>
      <c r="W51" s="25">
        <f t="shared" si="21"/>
        <v>9.9761121239787073E-2</v>
      </c>
      <c r="X51" s="24">
        <f t="shared" si="19"/>
        <v>2.9970666666666665</v>
      </c>
      <c r="Y51" s="25">
        <f t="shared" si="22"/>
        <v>0.14876451266675547</v>
      </c>
      <c r="Z51" s="25">
        <f t="shared" si="0"/>
        <v>2.9285333333333332</v>
      </c>
      <c r="AA51" s="25">
        <f t="shared" si="3"/>
        <v>1.4032919924628011E-2</v>
      </c>
      <c r="AB51" s="24">
        <f t="shared" si="1"/>
        <v>2.9733333333333332</v>
      </c>
      <c r="AC51" s="24">
        <f t="shared" si="2"/>
        <v>5.7949999999999995E-2</v>
      </c>
    </row>
    <row r="52" spans="17:29" ht="15" customHeight="1" x14ac:dyDescent="0.25">
      <c r="Q52" s="26">
        <v>3</v>
      </c>
      <c r="R52" s="24">
        <f>$Q$52</f>
        <v>3</v>
      </c>
      <c r="S52" s="25">
        <f t="shared" si="20"/>
        <v>1.4062437379719251E-2</v>
      </c>
      <c r="T52" s="24">
        <f>$Q$52</f>
        <v>3</v>
      </c>
      <c r="U52" s="25">
        <f t="shared" si="20"/>
        <v>2.0058439363032796E-2</v>
      </c>
      <c r="V52" s="24">
        <f>$Q$52</f>
        <v>3</v>
      </c>
      <c r="W52" s="25">
        <f t="shared" si="21"/>
        <v>9.79954725557209E-2</v>
      </c>
      <c r="X52" s="24">
        <f>$Q$52</f>
        <v>3</v>
      </c>
      <c r="Y52" s="25">
        <f t="shared" si="22"/>
        <v>0.14847373762376098</v>
      </c>
      <c r="Z52" s="25">
        <f t="shared" si="0"/>
        <v>3</v>
      </c>
      <c r="AA52" s="25">
        <f t="shared" si="3"/>
        <v>1.337229290868853E-2</v>
      </c>
      <c r="AB52" s="24">
        <f t="shared" si="1"/>
        <v>3</v>
      </c>
      <c r="AC52" s="24">
        <f t="shared" si="2"/>
        <v>5.7949999999999995E-2</v>
      </c>
    </row>
    <row r="53" spans="17:29" x14ac:dyDescent="0.25">
      <c r="Q53" s="27"/>
      <c r="R53" s="24"/>
      <c r="S53" s="25"/>
      <c r="T53" s="24"/>
      <c r="U53" s="25"/>
      <c r="V53" s="24"/>
      <c r="W53" s="25"/>
      <c r="X53" s="24"/>
      <c r="Y53" s="25"/>
      <c r="Z53" s="25"/>
      <c r="AA53" s="25"/>
      <c r="AB53" s="24"/>
      <c r="AC53" s="25"/>
    </row>
  </sheetData>
  <sheetProtection selectLockedCells="1"/>
  <protectedRanges>
    <protectedRange sqref="B12:B13 E12" name="Intervallo5_1"/>
  </protectedRanges>
  <mergeCells count="1">
    <mergeCell ref="B3:E3"/>
  </mergeCells>
  <dataValidations count="2">
    <dataValidation type="list" allowBlank="1" showInputMessage="1" showErrorMessage="1" sqref="B12">
      <formula1>"T1,T2,T3,T4"</formula1>
    </dataValidation>
    <dataValidation type="list" allowBlank="1" showInputMessage="1" showErrorMessage="1" sqref="B14">
      <formula1>"A,B,C,D,E"</formula1>
    </dataValidation>
  </dataValidations>
  <pageMargins left="0.7" right="0.7" top="0.75" bottom="0.75" header="0.3" footer="0.3"/>
  <pageSetup paperSize="9" orientation="portrait" r:id="rId1"/>
  <ignoredErrors>
    <ignoredError sqref="T7:X7 S8:X52 AB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Spettri di risposta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2018-06-21T05:54:05Z</dcterms:modified>
</cp:coreProperties>
</file>